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drewbaum-my.sharepoint.com/personal/ab_andrewbaum_com/Documents/Academic/Publications/Books/REI/Website materials/Excel/"/>
    </mc:Choice>
  </mc:AlternateContent>
  <xr:revisionPtr revIDLastSave="0" documentId="8_{C990BB34-D3ED-7342-8C7D-2716D16A6E70}" xr6:coauthVersionLast="47" xr6:coauthVersionMax="47" xr10:uidLastSave="{00000000-0000-0000-0000-000000000000}"/>
  <bookViews>
    <workbookView xWindow="0" yWindow="500" windowWidth="40960" windowHeight="20900" firstSheet="2" activeTab="11" xr2:uid="{43E63069-701E-BB49-A683-0FBF0B647355}"/>
  </bookViews>
  <sheets>
    <sheet name="Figure 5.1" sheetId="1" r:id="rId1"/>
    <sheet name="Table 5.1" sheetId="8" r:id="rId2"/>
    <sheet name="Table 5.2" sheetId="9" r:id="rId3"/>
    <sheet name="Table 5.6" sheetId="5" r:id="rId4"/>
    <sheet name="Table 5.8" sheetId="6" r:id="rId5"/>
    <sheet name="Table 5.10" sheetId="7" r:id="rId6"/>
    <sheet name="Table 5.11" sheetId="4" r:id="rId7"/>
    <sheet name="Table 5.12" sheetId="3" r:id="rId8"/>
    <sheet name="Table 5.13" sheetId="2" r:id="rId9"/>
    <sheet name="Table 5.14" sheetId="10" r:id="rId10"/>
    <sheet name="Tables 5.16-19" sheetId="11" r:id="rId11"/>
    <sheet name="Tables 5.20, 5.21, 5.22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4" l="1"/>
  <c r="H24" i="12" l="1"/>
  <c r="G24" i="12"/>
  <c r="F24" i="12"/>
  <c r="E24" i="12"/>
  <c r="D24" i="12"/>
  <c r="C24" i="12"/>
  <c r="H22" i="12"/>
  <c r="G22" i="12"/>
  <c r="F22" i="12"/>
  <c r="E22" i="12"/>
  <c r="D22" i="12"/>
  <c r="C22" i="12"/>
  <c r="H21" i="12"/>
  <c r="G21" i="12"/>
  <c r="H30" i="12" s="1"/>
  <c r="F21" i="12"/>
  <c r="G30" i="12" s="1"/>
  <c r="E21" i="12"/>
  <c r="F30" i="12" s="1"/>
  <c r="D21" i="12"/>
  <c r="E30" i="12" s="1"/>
  <c r="C21" i="12"/>
  <c r="D30" i="12" s="1"/>
  <c r="W17" i="12"/>
  <c r="W6" i="12" s="1"/>
  <c r="W14" i="12"/>
  <c r="W15" i="12" s="1"/>
  <c r="S17" i="12"/>
  <c r="S6" i="12" s="1"/>
  <c r="S14" i="12"/>
  <c r="S15" i="12" s="1"/>
  <c r="O17" i="12"/>
  <c r="O6" i="12" s="1"/>
  <c r="O14" i="12"/>
  <c r="O15" i="12" s="1"/>
  <c r="K17" i="12"/>
  <c r="K6" i="12" s="1"/>
  <c r="K14" i="12"/>
  <c r="K15" i="12" s="1"/>
  <c r="G17" i="12"/>
  <c r="G14" i="12"/>
  <c r="G15" i="12" s="1"/>
  <c r="G6" i="12"/>
  <c r="C17" i="12"/>
  <c r="C6" i="12" s="1"/>
  <c r="C14" i="12"/>
  <c r="C15" i="12" s="1"/>
  <c r="C8" i="10"/>
  <c r="E8" i="10" s="1"/>
  <c r="C9" i="10"/>
  <c r="C13" i="10" s="1"/>
  <c r="E13" i="10" s="1"/>
  <c r="C7" i="10"/>
  <c r="E7" i="10" s="1"/>
  <c r="F7" i="10" s="1"/>
  <c r="E4" i="10"/>
  <c r="E5" i="10"/>
  <c r="E3" i="10"/>
  <c r="D8" i="9"/>
  <c r="D9" i="9"/>
  <c r="C9" i="9"/>
  <c r="C8" i="9"/>
  <c r="E8" i="4"/>
  <c r="D8" i="4"/>
  <c r="E9" i="7"/>
  <c r="D9" i="7"/>
  <c r="C9" i="7"/>
  <c r="E8" i="7"/>
  <c r="D8" i="7"/>
  <c r="C8" i="7"/>
  <c r="G7" i="7"/>
  <c r="G6" i="7"/>
  <c r="G5" i="7"/>
  <c r="G4" i="7"/>
  <c r="F7" i="7"/>
  <c r="F6" i="7"/>
  <c r="F5" i="7"/>
  <c r="F4" i="7"/>
  <c r="F3" i="7"/>
  <c r="G3" i="7"/>
  <c r="F5" i="6"/>
  <c r="F6" i="6"/>
  <c r="F4" i="6"/>
  <c r="F3" i="6"/>
  <c r="G4" i="3"/>
  <c r="G5" i="3"/>
  <c r="G7" i="3"/>
  <c r="G8" i="3"/>
  <c r="G9" i="3"/>
  <c r="G10" i="3"/>
  <c r="G12" i="3"/>
  <c r="G13" i="3"/>
  <c r="G15" i="3"/>
  <c r="G16" i="3"/>
  <c r="E14" i="3"/>
  <c r="G14" i="3" s="1"/>
  <c r="D14" i="3"/>
  <c r="C14" i="3"/>
  <c r="D11" i="3"/>
  <c r="F11" i="3"/>
  <c r="G11" i="3" s="1"/>
  <c r="C11" i="3"/>
  <c r="F3" i="3"/>
  <c r="E3" i="3"/>
  <c r="E6" i="3" s="1"/>
  <c r="D6" i="3"/>
  <c r="C6" i="3"/>
  <c r="E7" i="2"/>
  <c r="E8" i="2" s="1"/>
  <c r="D7" i="2"/>
  <c r="D8" i="2" s="1"/>
  <c r="C7" i="2"/>
  <c r="C8" i="2" s="1"/>
  <c r="F8" i="10" l="1"/>
  <c r="C12" i="10"/>
  <c r="E12" i="10" s="1"/>
  <c r="F12" i="10" s="1"/>
  <c r="C11" i="10"/>
  <c r="E11" i="10" s="1"/>
  <c r="F11" i="10" s="1"/>
  <c r="E9" i="10"/>
  <c r="F9" i="10" s="1"/>
  <c r="G3" i="3"/>
  <c r="D17" i="3"/>
  <c r="C17" i="3"/>
  <c r="F6" i="3"/>
  <c r="G6" i="3" s="1"/>
  <c r="E7" i="4"/>
  <c r="E6" i="4"/>
  <c r="E5" i="4"/>
  <c r="E4" i="4"/>
  <c r="E3" i="4"/>
  <c r="G8" i="7"/>
  <c r="F8" i="7"/>
  <c r="F9" i="7"/>
  <c r="G9" i="7"/>
  <c r="C7" i="12"/>
  <c r="C16" i="12"/>
  <c r="C3" i="12" s="1"/>
  <c r="D4" i="12" s="1"/>
  <c r="D8" i="12"/>
  <c r="W16" i="12"/>
  <c r="W3" i="12" s="1"/>
  <c r="X4" i="12" s="1"/>
  <c r="W7" i="12"/>
  <c r="X8" i="12" s="1"/>
  <c r="S7" i="12"/>
  <c r="T8" i="12" s="1"/>
  <c r="S16" i="12"/>
  <c r="S3" i="12" s="1"/>
  <c r="T4" i="12" s="1"/>
  <c r="O7" i="12"/>
  <c r="P8" i="12" s="1"/>
  <c r="O16" i="12"/>
  <c r="O3" i="12" s="1"/>
  <c r="P4" i="12" s="1"/>
  <c r="K16" i="12"/>
  <c r="K3" i="12" s="1"/>
  <c r="L4" i="12" s="1"/>
  <c r="K7" i="12"/>
  <c r="L8" i="12" s="1"/>
  <c r="G16" i="12"/>
  <c r="G3" i="12" s="1"/>
  <c r="H4" i="12" s="1"/>
  <c r="G7" i="12"/>
  <c r="H8" i="12" s="1"/>
  <c r="D9" i="12" l="1"/>
  <c r="C25" i="12" s="1"/>
  <c r="C29" i="12" s="1"/>
  <c r="D31" i="12" s="1"/>
  <c r="F13" i="10"/>
  <c r="X9" i="12"/>
  <c r="H25" i="12" s="1"/>
  <c r="H29" i="12" s="1"/>
  <c r="T9" i="12"/>
  <c r="G25" i="12" s="1"/>
  <c r="G29" i="12" s="1"/>
  <c r="P9" i="12"/>
  <c r="F25" i="12" s="1"/>
  <c r="F29" i="12" s="1"/>
  <c r="L9" i="12"/>
  <c r="E25" i="12" s="1"/>
  <c r="E29" i="12" s="1"/>
  <c r="H9" i="12"/>
  <c r="D25" i="12" s="1"/>
  <c r="D29" i="12" s="1"/>
  <c r="E31" i="12" s="1"/>
  <c r="F32" i="12" l="1"/>
  <c r="G31" i="12"/>
  <c r="G32" i="12"/>
  <c r="H31" i="12"/>
  <c r="E32" i="12"/>
  <c r="E33" i="12" s="1"/>
  <c r="F31" i="12"/>
  <c r="H32" i="12"/>
  <c r="D32" i="12"/>
  <c r="D33" i="12" s="1"/>
  <c r="F33" i="12" l="1"/>
  <c r="G33" i="12"/>
  <c r="H33" i="12"/>
</calcChain>
</file>

<file path=xl/sharedStrings.xml><?xml version="1.0" encoding="utf-8"?>
<sst xmlns="http://schemas.openxmlformats.org/spreadsheetml/2006/main" count="288" uniqueCount="154">
  <si>
    <t>Expected return</t>
  </si>
  <si>
    <t>Standard deviation</t>
  </si>
  <si>
    <t>A</t>
  </si>
  <si>
    <t>B</t>
  </si>
  <si>
    <t>C</t>
  </si>
  <si>
    <t>D</t>
  </si>
  <si>
    <t>E</t>
  </si>
  <si>
    <t>F</t>
  </si>
  <si>
    <t>Target out-performance (%)</t>
  </si>
  <si>
    <t>National sectors</t>
  </si>
  <si>
    <t>Retail regions</t>
  </si>
  <si>
    <t>Office regions</t>
  </si>
  <si>
    <t>Industrial regions</t>
  </si>
  <si>
    <t>Regional total</t>
  </si>
  <si>
    <t>Total</t>
  </si>
  <si>
    <t>Tracking error</t>
  </si>
  <si>
    <t>ABC</t>
  </si>
  <si>
    <t xml:space="preserve">Benchmark </t>
  </si>
  <si>
    <t>Current ABC tilt</t>
  </si>
  <si>
    <t>Target tilt</t>
  </si>
  <si>
    <t>Action</t>
  </si>
  <si>
    <t>Standard shop units</t>
  </si>
  <si>
    <t>Shopping centres</t>
  </si>
  <si>
    <t>Retail warehouses</t>
  </si>
  <si>
    <t>All retail</t>
  </si>
  <si>
    <t>South-east offices</t>
  </si>
  <si>
    <t>Rest of UK offices</t>
  </si>
  <si>
    <t>All office</t>
  </si>
  <si>
    <t>South-east industrials</t>
  </si>
  <si>
    <t>Rest of UK industrials</t>
  </si>
  <si>
    <t>All industrial</t>
  </si>
  <si>
    <t>Residential property</t>
  </si>
  <si>
    <t>Other property</t>
  </si>
  <si>
    <t>City offices</t>
  </si>
  <si>
    <t>West End offices</t>
  </si>
  <si>
    <t>Sector</t>
  </si>
  <si>
    <t>No of properties</t>
  </si>
  <si>
    <t>Value</t>
  </si>
  <si>
    <t>IPD UK Retail</t>
  </si>
  <si>
    <t>IPD UK Offices</t>
  </si>
  <si>
    <t>IPD UK Industrial</t>
  </si>
  <si>
    <t>IPD UK Other</t>
  </si>
  <si>
    <t>IPD Residential</t>
  </si>
  <si>
    <t>IPD UK All Property</t>
  </si>
  <si>
    <t>Tracking error (%)</t>
  </si>
  <si>
    <t>No. of properties/segment</t>
  </si>
  <si>
    <t>Standard shops</t>
  </si>
  <si>
    <t>Other retail</t>
  </si>
  <si>
    <t>London offices</t>
  </si>
  <si>
    <t>Provincial offices</t>
  </si>
  <si>
    <t>Office parks</t>
  </si>
  <si>
    <t>Industrials</t>
  </si>
  <si>
    <t>95th</t>
  </si>
  <si>
    <t>Median</t>
  </si>
  <si>
    <t>5th</t>
  </si>
  <si>
    <t>Range</t>
  </si>
  <si>
    <t>Property</t>
  </si>
  <si>
    <t>UK equities</t>
  </si>
  <si>
    <t>Gilts</t>
  </si>
  <si>
    <t>Overseas equities</t>
  </si>
  <si>
    <t>Year</t>
  </si>
  <si>
    <t>Index</t>
  </si>
  <si>
    <t>A excess</t>
  </si>
  <si>
    <t>B excess</t>
  </si>
  <si>
    <t>Average</t>
  </si>
  <si>
    <t>SD</t>
  </si>
  <si>
    <t>Property values</t>
  </si>
  <si>
    <t>+ Cash</t>
  </si>
  <si>
    <t>- Debt</t>
  </si>
  <si>
    <t>Equity invested</t>
  </si>
  <si>
    <t>NOI</t>
  </si>
  <si>
    <t>NOI/equity = Yield</t>
  </si>
  <si>
    <t>LTV</t>
  </si>
  <si>
    <t>= Gross asset value (GAV)</t>
  </si>
  <si>
    <t>= Net asset value (NAV)</t>
  </si>
  <si>
    <t>2021 (%)</t>
  </si>
  <si>
    <t>2013 (%)</t>
  </si>
  <si>
    <t>Fund A (%)</t>
  </si>
  <si>
    <t>Fund B (%)</t>
  </si>
  <si>
    <t>Average return</t>
  </si>
  <si>
    <t>GAV (£m)</t>
  </si>
  <si>
    <t>Debt (£m)</t>
  </si>
  <si>
    <t>NAV (£m)</t>
  </si>
  <si>
    <t>Rise/fall, NAV (%)</t>
  </si>
  <si>
    <t>Asset A</t>
  </si>
  <si>
    <t>Asset B</t>
  </si>
  <si>
    <t>Portfolio</t>
  </si>
  <si>
    <t>Values rise</t>
  </si>
  <si>
    <t>Values fall</t>
  </si>
  <si>
    <t>Benchmark</t>
  </si>
  <si>
    <t>Fund by NAV</t>
  </si>
  <si>
    <t>Other offices</t>
  </si>
  <si>
    <t>All offices</t>
  </si>
  <si>
    <t xml:space="preserve">Other </t>
  </si>
  <si>
    <t>Unattributed indirect</t>
  </si>
  <si>
    <t>Fund</t>
  </si>
  <si>
    <t>Debt</t>
  </si>
  <si>
    <t>Indirect</t>
  </si>
  <si>
    <t>Fund by GAV</t>
  </si>
  <si>
    <t>Passing (term) rent</t>
  </si>
  <si>
    <t>YP 3 years at 7.5%</t>
  </si>
  <si>
    <t>Term value</t>
  </si>
  <si>
    <t xml:space="preserve">        </t>
  </si>
  <si>
    <t>ERV</t>
  </si>
  <si>
    <t>YP perpetuity at 7.5%</t>
  </si>
  <si>
    <t>PV 3 years @ 7.5%</t>
  </si>
  <si>
    <t>Reversion value</t>
  </si>
  <si>
    <t>Total value</t>
  </si>
  <si>
    <t xml:space="preserve">       </t>
  </si>
  <si>
    <t>Data</t>
  </si>
  <si>
    <t>Year 0</t>
  </si>
  <si>
    <t>Year 1</t>
  </si>
  <si>
    <t>Year 2</t>
  </si>
  <si>
    <t>Year 3</t>
  </si>
  <si>
    <t>Year 4</t>
  </si>
  <si>
    <t>Year 5</t>
  </si>
  <si>
    <t xml:space="preserve">Income </t>
  </si>
  <si>
    <t>ERV*</t>
  </si>
  <si>
    <t>Review term</t>
  </si>
  <si>
    <t>Cap rate</t>
  </si>
  <si>
    <t>Capital value</t>
  </si>
  <si>
    <t>Income</t>
  </si>
  <si>
    <t>Income return</t>
  </si>
  <si>
    <t>Capital return</t>
  </si>
  <si>
    <t>Total return</t>
  </si>
  <si>
    <t>n</t>
  </si>
  <si>
    <t>i</t>
  </si>
  <si>
    <t>A1£</t>
  </si>
  <si>
    <t>PV1£</t>
  </si>
  <si>
    <t>YP</t>
  </si>
  <si>
    <t>see below</t>
  </si>
  <si>
    <t>YP perpetuity</t>
  </si>
  <si>
    <t>YP perpetuity at 7.4%</t>
  </si>
  <si>
    <t>PV 2 years @ 7.4%</t>
  </si>
  <si>
    <t>YP 2 years at 7.4%</t>
  </si>
  <si>
    <t>YP 1 year at 7%</t>
  </si>
  <si>
    <t>YP perpetuity at 7%</t>
  </si>
  <si>
    <t>PV 1 year @ 7%</t>
  </si>
  <si>
    <t>YP perpetuity at 6.5%</t>
  </si>
  <si>
    <t>YP 5 years at 6.5%</t>
  </si>
  <si>
    <t>PV 5 years @ 6.5%</t>
  </si>
  <si>
    <t>YP 4 years at 7.25%</t>
  </si>
  <si>
    <t>YP perpetuity at 7.25%</t>
  </si>
  <si>
    <t>PV 4 years @ 7.25%</t>
  </si>
  <si>
    <t>YP 3 years at 7.25%</t>
  </si>
  <si>
    <t>PV 3 years @ 7.25%</t>
  </si>
  <si>
    <t xml:space="preserve"> </t>
  </si>
  <si>
    <t>Table 5.16</t>
  </si>
  <si>
    <t>Table 5.17</t>
  </si>
  <si>
    <t>Table 5.19</t>
  </si>
  <si>
    <t>Table 5.18</t>
  </si>
  <si>
    <t>Table 5.21</t>
  </si>
  <si>
    <t>Table 5.22</t>
  </si>
  <si>
    <t>Table 5.20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</si>
</sst>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£&quot;#,##0.00_);[Red]\(&quot;£&quot;#,##0.00\)"/>
    <numFmt numFmtId="164" formatCode="0.0"/>
    <numFmt numFmtId="165" formatCode="0.0%"/>
    <numFmt numFmtId="166" formatCode="&quot;£&quot;#,##0"/>
    <numFmt numFmtId="167" formatCode="&quot;£&quot;#,##0.00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theme="4"/>
        <bgColor theme="4" tint="0.79998168889431442"/>
      </patternFill>
    </fill>
  </fills>
  <borders count="4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 style="thin">
        <color theme="4" tint="0.39997558519241921"/>
      </left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/>
      </left>
      <right style="thin">
        <color theme="4"/>
      </right>
      <top style="medium">
        <color indexed="64"/>
      </top>
      <bottom style="thin">
        <color theme="4"/>
      </bottom>
      <diagonal/>
    </border>
    <border>
      <left style="thin">
        <color theme="4"/>
      </left>
      <right style="medium">
        <color indexed="64"/>
      </right>
      <top style="medium">
        <color indexed="6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indexed="6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auto="1"/>
      </bottom>
      <diagonal/>
    </border>
    <border>
      <left style="thin">
        <color theme="4"/>
      </left>
      <right style="medium">
        <color indexed="64"/>
      </right>
      <top style="thin">
        <color theme="4"/>
      </top>
      <bottom style="medium">
        <color auto="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medium">
        <color indexed="6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 style="thin">
        <color theme="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 style="thin">
        <color theme="4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thin">
        <color theme="4"/>
      </right>
      <top style="thin">
        <color theme="4" tint="0.3999755851924192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4"/>
      </right>
      <top style="thin">
        <color theme="4" tint="0.39997558519241921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medium">
        <color indexed="64"/>
      </right>
      <top style="thin">
        <color theme="4"/>
      </top>
      <bottom/>
      <diagonal/>
    </border>
    <border>
      <left style="medium">
        <color indexed="64"/>
      </left>
      <right style="thin">
        <color theme="4"/>
      </right>
      <top style="thin">
        <color indexed="64"/>
      </top>
      <bottom style="thin">
        <color theme="4" tint="0.39997558519241921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 style="thin">
        <color theme="4"/>
      </bottom>
      <diagonal/>
    </border>
    <border>
      <left style="thin">
        <color theme="4"/>
      </left>
      <right style="medium">
        <color indexed="64"/>
      </right>
      <top style="thin">
        <color indexed="6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4"/>
      </bottom>
      <diagonal/>
    </border>
    <border>
      <left/>
      <right/>
      <top style="medium">
        <color indexed="64"/>
      </top>
      <bottom style="thin">
        <color theme="4"/>
      </bottom>
      <diagonal/>
    </border>
    <border>
      <left/>
      <right style="medium">
        <color indexed="64"/>
      </right>
      <top style="medium">
        <color indexed="64"/>
      </top>
      <bottom style="thin">
        <color theme="4"/>
      </bottom>
      <diagonal/>
    </border>
    <border>
      <left style="medium">
        <color indexed="64"/>
      </left>
      <right/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 style="thin">
        <color theme="4"/>
      </top>
      <bottom style="medium">
        <color indexed="64"/>
      </bottom>
      <diagonal/>
    </border>
    <border>
      <left/>
      <right/>
      <top style="thin">
        <color theme="4"/>
      </top>
      <bottom style="medium">
        <color indexed="64"/>
      </bottom>
      <diagonal/>
    </border>
    <border>
      <left/>
      <right style="medium">
        <color indexed="64"/>
      </right>
      <top style="thin">
        <color theme="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48">
    <xf numFmtId="0" fontId="0" fillId="0" borderId="0" xfId="0"/>
    <xf numFmtId="9" fontId="0" fillId="0" borderId="0" xfId="1" applyFont="1"/>
    <xf numFmtId="10" fontId="0" fillId="0" borderId="0" xfId="1" applyNumberFormat="1" applyFont="1"/>
    <xf numFmtId="166" fontId="0" fillId="0" borderId="0" xfId="0" applyNumberFormat="1"/>
    <xf numFmtId="0" fontId="0" fillId="0" borderId="0" xfId="0" applyAlignment="1">
      <alignment horizontal="right"/>
    </xf>
    <xf numFmtId="166" fontId="0" fillId="3" borderId="5" xfId="0" applyNumberFormat="1" applyFont="1" applyFill="1" applyBorder="1"/>
    <xf numFmtId="166" fontId="0" fillId="0" borderId="7" xfId="0" applyNumberFormat="1" applyFont="1" applyBorder="1"/>
    <xf numFmtId="166" fontId="0" fillId="3" borderId="7" xfId="0" applyNumberFormat="1" applyFont="1" applyFill="1" applyBorder="1"/>
    <xf numFmtId="9" fontId="0" fillId="0" borderId="7" xfId="1" applyFont="1" applyBorder="1"/>
    <xf numFmtId="9" fontId="0" fillId="3" borderId="9" xfId="1" applyFont="1" applyFill="1" applyBorder="1"/>
    <xf numFmtId="167" fontId="0" fillId="3" borderId="7" xfId="1" applyNumberFormat="1" applyFont="1" applyFill="1" applyBorder="1"/>
    <xf numFmtId="0" fontId="3" fillId="0" borderId="10" xfId="0" applyFont="1" applyBorder="1"/>
    <xf numFmtId="9" fontId="3" fillId="0" borderId="10" xfId="1" applyFont="1" applyBorder="1"/>
    <xf numFmtId="0" fontId="3" fillId="0" borderId="0" xfId="0" applyFont="1" applyBorder="1"/>
    <xf numFmtId="10" fontId="3" fillId="0" borderId="0" xfId="1" applyNumberFormat="1" applyFont="1" applyBorder="1"/>
    <xf numFmtId="0" fontId="0" fillId="0" borderId="0" xfId="0" applyBorder="1"/>
    <xf numFmtId="9" fontId="0" fillId="0" borderId="0" xfId="1" applyFont="1" applyBorder="1"/>
    <xf numFmtId="165" fontId="0" fillId="3" borderId="14" xfId="1" applyNumberFormat="1" applyFont="1" applyFill="1" applyBorder="1"/>
    <xf numFmtId="165" fontId="0" fillId="3" borderId="15" xfId="1" applyNumberFormat="1" applyFont="1" applyFill="1" applyBorder="1"/>
    <xf numFmtId="1" fontId="0" fillId="0" borderId="16" xfId="0" applyNumberFormat="1" applyFont="1" applyBorder="1"/>
    <xf numFmtId="1" fontId="0" fillId="0" borderId="17" xfId="0" applyNumberFormat="1" applyFont="1" applyBorder="1"/>
    <xf numFmtId="1" fontId="0" fillId="3" borderId="16" xfId="0" applyNumberFormat="1" applyFont="1" applyFill="1" applyBorder="1"/>
    <xf numFmtId="1" fontId="0" fillId="3" borderId="17" xfId="0" applyNumberFormat="1" applyFont="1" applyFill="1" applyBorder="1"/>
    <xf numFmtId="1" fontId="0" fillId="3" borderId="16" xfId="1" applyNumberFormat="1" applyFont="1" applyFill="1" applyBorder="1"/>
    <xf numFmtId="1" fontId="0" fillId="3" borderId="17" xfId="1" applyNumberFormat="1" applyFont="1" applyFill="1" applyBorder="1"/>
    <xf numFmtId="1" fontId="0" fillId="0" borderId="16" xfId="1" applyNumberFormat="1" applyFont="1" applyBorder="1"/>
    <xf numFmtId="1" fontId="0" fillId="0" borderId="17" xfId="1" applyNumberFormat="1" applyFont="1" applyBorder="1"/>
    <xf numFmtId="1" fontId="0" fillId="0" borderId="18" xfId="0" applyNumberFormat="1" applyFont="1" applyBorder="1"/>
    <xf numFmtId="1" fontId="0" fillId="0" borderId="19" xfId="0" applyNumberFormat="1" applyFont="1" applyBorder="1"/>
    <xf numFmtId="0" fontId="9" fillId="4" borderId="0" xfId="0" applyFont="1" applyFill="1" applyBorder="1"/>
    <xf numFmtId="164" fontId="0" fillId="0" borderId="0" xfId="0" applyNumberFormat="1" applyBorder="1"/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9" fillId="5" borderId="4" xfId="0" applyFont="1" applyFill="1" applyBorder="1"/>
    <xf numFmtId="0" fontId="9" fillId="4" borderId="6" xfId="0" applyFont="1" applyFill="1" applyBorder="1"/>
    <xf numFmtId="0" fontId="9" fillId="5" borderId="6" xfId="0" applyFont="1" applyFill="1" applyBorder="1"/>
    <xf numFmtId="0" fontId="9" fillId="5" borderId="8" xfId="0" applyFont="1" applyFill="1" applyBorder="1"/>
    <xf numFmtId="0" fontId="8" fillId="4" borderId="23" xfId="0" applyFont="1" applyFill="1" applyBorder="1"/>
    <xf numFmtId="0" fontId="8" fillId="4" borderId="24" xfId="0" applyFont="1" applyFill="1" applyBorder="1"/>
    <xf numFmtId="0" fontId="9" fillId="4" borderId="24" xfId="0" applyFont="1" applyFill="1" applyBorder="1"/>
    <xf numFmtId="0" fontId="9" fillId="4" borderId="25" xfId="0" applyFont="1" applyFill="1" applyBorder="1"/>
    <xf numFmtId="2" fontId="0" fillId="0" borderId="0" xfId="0" applyNumberForma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8" fillId="2" borderId="4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0" fontId="0" fillId="3" borderId="6" xfId="0" applyFont="1" applyFill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8" fillId="2" borderId="12" xfId="0" applyFont="1" applyFill="1" applyBorder="1" applyAlignment="1">
      <alignment horizontal="right"/>
    </xf>
    <xf numFmtId="0" fontId="3" fillId="0" borderId="26" xfId="0" applyFont="1" applyBorder="1" applyAlignment="1">
      <alignment horizontal="right"/>
    </xf>
    <xf numFmtId="166" fontId="0" fillId="3" borderId="3" xfId="0" applyNumberFormat="1" applyFont="1" applyFill="1" applyBorder="1" applyAlignment="1">
      <alignment horizontal="right"/>
    </xf>
    <xf numFmtId="166" fontId="0" fillId="0" borderId="3" xfId="0" applyNumberFormat="1" applyFont="1" applyBorder="1" applyAlignment="1">
      <alignment horizontal="right"/>
    </xf>
    <xf numFmtId="166" fontId="3" fillId="0" borderId="27" xfId="0" applyNumberFormat="1" applyFont="1" applyBorder="1" applyAlignment="1">
      <alignment horizontal="right"/>
    </xf>
    <xf numFmtId="1" fontId="0" fillId="3" borderId="3" xfId="0" applyNumberFormat="1" applyFont="1" applyFill="1" applyBorder="1" applyAlignment="1">
      <alignment horizontal="right"/>
    </xf>
    <xf numFmtId="1" fontId="0" fillId="0" borderId="3" xfId="0" applyNumberFormat="1" applyFont="1" applyBorder="1" applyAlignment="1">
      <alignment horizontal="right"/>
    </xf>
    <xf numFmtId="1" fontId="3" fillId="0" borderId="27" xfId="0" applyNumberFormat="1" applyFont="1" applyBorder="1" applyAlignment="1">
      <alignment horizontal="right"/>
    </xf>
    <xf numFmtId="9" fontId="0" fillId="3" borderId="3" xfId="1" applyFont="1" applyFill="1" applyBorder="1" applyAlignment="1">
      <alignment horizontal="right"/>
    </xf>
    <xf numFmtId="9" fontId="0" fillId="3" borderId="13" xfId="1" applyFont="1" applyFill="1" applyBorder="1" applyAlignment="1">
      <alignment horizontal="right"/>
    </xf>
    <xf numFmtId="9" fontId="0" fillId="0" borderId="3" xfId="1" applyFont="1" applyBorder="1" applyAlignment="1">
      <alignment horizontal="right"/>
    </xf>
    <xf numFmtId="9" fontId="0" fillId="0" borderId="13" xfId="1" applyFont="1" applyBorder="1" applyAlignment="1">
      <alignment horizontal="right"/>
    </xf>
    <xf numFmtId="9" fontId="3" fillId="0" borderId="27" xfId="1" applyFont="1" applyBorder="1" applyAlignment="1">
      <alignment horizontal="right"/>
    </xf>
    <xf numFmtId="9" fontId="3" fillId="0" borderId="28" xfId="1" applyFont="1" applyBorder="1" applyAlignment="1">
      <alignment horizontal="right"/>
    </xf>
    <xf numFmtId="0" fontId="3" fillId="0" borderId="29" xfId="0" applyFont="1" applyBorder="1"/>
    <xf numFmtId="164" fontId="3" fillId="0" borderId="29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2" fontId="0" fillId="3" borderId="16" xfId="0" applyNumberFormat="1" applyFont="1" applyFill="1" applyBorder="1"/>
    <xf numFmtId="2" fontId="0" fillId="0" borderId="16" xfId="0" applyNumberFormat="1" applyFont="1" applyBorder="1"/>
    <xf numFmtId="2" fontId="0" fillId="3" borderId="16" xfId="1" applyNumberFormat="1" applyFont="1" applyFill="1" applyBorder="1"/>
    <xf numFmtId="0" fontId="9" fillId="4" borderId="23" xfId="0" applyFont="1" applyFill="1" applyBorder="1"/>
    <xf numFmtId="2" fontId="0" fillId="3" borderId="14" xfId="0" applyNumberFormat="1" applyFont="1" applyFill="1" applyBorder="1"/>
    <xf numFmtId="2" fontId="0" fillId="3" borderId="15" xfId="0" applyNumberFormat="1" applyFont="1" applyFill="1" applyBorder="1"/>
    <xf numFmtId="2" fontId="0" fillId="0" borderId="17" xfId="0" applyNumberFormat="1" applyFont="1" applyBorder="1"/>
    <xf numFmtId="2" fontId="0" fillId="3" borderId="17" xfId="0" applyNumberFormat="1" applyFont="1" applyFill="1" applyBorder="1"/>
    <xf numFmtId="2" fontId="0" fillId="3" borderId="17" xfId="1" applyNumberFormat="1" applyFont="1" applyFill="1" applyBorder="1"/>
    <xf numFmtId="0" fontId="9" fillId="4" borderId="30" xfId="0" applyFont="1" applyFill="1" applyBorder="1"/>
    <xf numFmtId="2" fontId="0" fillId="0" borderId="31" xfId="1" applyNumberFormat="1" applyFont="1" applyBorder="1"/>
    <xf numFmtId="2" fontId="0" fillId="0" borderId="32" xfId="1" applyNumberFormat="1" applyFont="1" applyBorder="1"/>
    <xf numFmtId="0" fontId="8" fillId="4" borderId="33" xfId="0" applyFont="1" applyFill="1" applyBorder="1"/>
    <xf numFmtId="2" fontId="3" fillId="3" borderId="34" xfId="1" applyNumberFormat="1" applyFont="1" applyFill="1" applyBorder="1"/>
    <xf numFmtId="2" fontId="3" fillId="3" borderId="35" xfId="1" applyNumberFormat="1" applyFont="1" applyFill="1" applyBorder="1"/>
    <xf numFmtId="0" fontId="8" fillId="4" borderId="25" xfId="0" applyFont="1" applyFill="1" applyBorder="1"/>
    <xf numFmtId="2" fontId="3" fillId="3" borderId="18" xfId="0" applyNumberFormat="1" applyFont="1" applyFill="1" applyBorder="1"/>
    <xf numFmtId="2" fontId="3" fillId="3" borderId="19" xfId="0" applyNumberFormat="1" applyFont="1" applyFill="1" applyBorder="1"/>
    <xf numFmtId="0" fontId="4" fillId="0" borderId="0" xfId="0" applyFont="1"/>
    <xf numFmtId="0" fontId="5" fillId="0" borderId="0" xfId="0" applyFont="1" applyBorder="1"/>
    <xf numFmtId="9" fontId="6" fillId="0" borderId="0" xfId="0" applyNumberFormat="1" applyFont="1" applyBorder="1" applyAlignment="1">
      <alignment horizontal="right" vertical="center"/>
    </xf>
    <xf numFmtId="8" fontId="6" fillId="0" borderId="0" xfId="0" applyNumberFormat="1" applyFont="1" applyBorder="1" applyAlignment="1">
      <alignment horizontal="right" vertical="center"/>
    </xf>
    <xf numFmtId="0" fontId="1" fillId="0" borderId="36" xfId="0" applyFont="1" applyBorder="1"/>
    <xf numFmtId="0" fontId="8" fillId="0" borderId="36" xfId="0" applyFont="1" applyBorder="1" applyAlignment="1">
      <alignment horizontal="right" vertical="center"/>
    </xf>
    <xf numFmtId="0" fontId="11" fillId="0" borderId="21" xfId="0" applyFont="1" applyBorder="1" applyAlignment="1">
      <alignment vertical="center"/>
    </xf>
    <xf numFmtId="9" fontId="11" fillId="0" borderId="21" xfId="0" applyNumberFormat="1" applyFont="1" applyBorder="1" applyAlignment="1">
      <alignment horizontal="right" vertical="center"/>
    </xf>
    <xf numFmtId="0" fontId="10" fillId="0" borderId="37" xfId="0" applyFont="1" applyBorder="1" applyAlignment="1">
      <alignment vertical="center"/>
    </xf>
    <xf numFmtId="9" fontId="10" fillId="0" borderId="37" xfId="0" applyNumberFormat="1" applyFont="1" applyBorder="1" applyAlignment="1">
      <alignment horizontal="right" vertical="center"/>
    </xf>
    <xf numFmtId="0" fontId="7" fillId="2" borderId="38" xfId="0" applyFont="1" applyFill="1" applyBorder="1"/>
    <xf numFmtId="0" fontId="8" fillId="2" borderId="39" xfId="0" applyFont="1" applyFill="1" applyBorder="1" applyAlignment="1">
      <alignment horizontal="right" vertical="center"/>
    </xf>
    <xf numFmtId="0" fontId="8" fillId="2" borderId="40" xfId="0" applyFont="1" applyFill="1" applyBorder="1" applyAlignment="1">
      <alignment horizontal="right" vertical="center"/>
    </xf>
    <xf numFmtId="0" fontId="11" fillId="3" borderId="41" xfId="0" applyFont="1" applyFill="1" applyBorder="1" applyAlignment="1">
      <alignment vertical="center"/>
    </xf>
    <xf numFmtId="9" fontId="11" fillId="3" borderId="21" xfId="0" applyNumberFormat="1" applyFont="1" applyFill="1" applyBorder="1" applyAlignment="1">
      <alignment horizontal="right" vertical="center"/>
    </xf>
    <xf numFmtId="9" fontId="11" fillId="3" borderId="22" xfId="0" applyNumberFormat="1" applyFont="1" applyFill="1" applyBorder="1" applyAlignment="1">
      <alignment horizontal="right" vertical="center"/>
    </xf>
    <xf numFmtId="0" fontId="11" fillId="0" borderId="41" xfId="0" applyFont="1" applyBorder="1" applyAlignment="1">
      <alignment vertical="center"/>
    </xf>
    <xf numFmtId="9" fontId="11" fillId="0" borderId="22" xfId="0" applyNumberFormat="1" applyFont="1" applyBorder="1" applyAlignment="1">
      <alignment horizontal="right" vertical="center"/>
    </xf>
    <xf numFmtId="0" fontId="10" fillId="3" borderId="42" xfId="0" applyFont="1" applyFill="1" applyBorder="1" applyAlignment="1">
      <alignment vertical="center"/>
    </xf>
    <xf numFmtId="9" fontId="10" fillId="3" borderId="43" xfId="0" applyNumberFormat="1" applyFont="1" applyFill="1" applyBorder="1" applyAlignment="1">
      <alignment horizontal="right" vertical="center"/>
    </xf>
    <xf numFmtId="9" fontId="10" fillId="3" borderId="44" xfId="0" applyNumberFormat="1" applyFont="1" applyFill="1" applyBorder="1" applyAlignment="1">
      <alignment horizontal="right" vertical="center"/>
    </xf>
    <xf numFmtId="0" fontId="7" fillId="2" borderId="39" xfId="0" applyFont="1" applyFill="1" applyBorder="1"/>
    <xf numFmtId="9" fontId="11" fillId="0" borderId="42" xfId="0" applyNumberFormat="1" applyFont="1" applyBorder="1" applyAlignment="1">
      <alignment horizontal="right" vertical="center"/>
    </xf>
    <xf numFmtId="9" fontId="11" fillId="0" borderId="43" xfId="0" applyNumberFormat="1" applyFont="1" applyBorder="1" applyAlignment="1">
      <alignment horizontal="right" vertical="center"/>
    </xf>
    <xf numFmtId="167" fontId="11" fillId="3" borderId="21" xfId="0" applyNumberFormat="1" applyFont="1" applyFill="1" applyBorder="1" applyAlignment="1">
      <alignment horizontal="right" vertical="center"/>
    </xf>
    <xf numFmtId="167" fontId="11" fillId="3" borderId="22" xfId="0" applyNumberFormat="1" applyFont="1" applyFill="1" applyBorder="1" applyAlignment="1">
      <alignment horizontal="right" vertical="center"/>
    </xf>
    <xf numFmtId="167" fontId="11" fillId="0" borderId="21" xfId="0" applyNumberFormat="1" applyFont="1" applyBorder="1" applyAlignment="1">
      <alignment horizontal="right" vertical="center"/>
    </xf>
    <xf numFmtId="167" fontId="11" fillId="0" borderId="22" xfId="0" applyNumberFormat="1" applyFont="1" applyBorder="1" applyAlignment="1">
      <alignment horizontal="right" vertical="center"/>
    </xf>
    <xf numFmtId="167" fontId="11" fillId="0" borderId="43" xfId="0" applyNumberFormat="1" applyFont="1" applyBorder="1" applyAlignment="1">
      <alignment horizontal="right" vertical="center"/>
    </xf>
    <xf numFmtId="167" fontId="11" fillId="0" borderId="44" xfId="0" applyNumberFormat="1" applyFont="1" applyBorder="1" applyAlignment="1">
      <alignment horizontal="right" vertical="center"/>
    </xf>
    <xf numFmtId="166" fontId="0" fillId="0" borderId="0" xfId="0" applyNumberFormat="1" applyAlignment="1">
      <alignment horizontal="right"/>
    </xf>
    <xf numFmtId="10" fontId="0" fillId="0" borderId="0" xfId="1" applyNumberFormat="1" applyFont="1" applyAlignment="1">
      <alignment horizontal="right"/>
    </xf>
    <xf numFmtId="0" fontId="0" fillId="0" borderId="0" xfId="0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center" vertical="center"/>
    </xf>
    <xf numFmtId="166" fontId="0" fillId="3" borderId="2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166" fontId="0" fillId="0" borderId="2" xfId="0" applyNumberFormat="1" applyFont="1" applyBorder="1" applyAlignment="1">
      <alignment horizontal="right"/>
    </xf>
    <xf numFmtId="0" fontId="0" fillId="3" borderId="3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10" fontId="0" fillId="0" borderId="3" xfId="1" applyNumberFormat="1" applyFont="1" applyBorder="1" applyAlignment="1">
      <alignment horizontal="right"/>
    </xf>
    <xf numFmtId="10" fontId="0" fillId="0" borderId="2" xfId="1" applyNumberFormat="1" applyFont="1" applyBorder="1" applyAlignment="1">
      <alignment horizontal="right"/>
    </xf>
    <xf numFmtId="10" fontId="0" fillId="0" borderId="17" xfId="1" applyNumberFormat="1" applyFont="1" applyBorder="1"/>
    <xf numFmtId="2" fontId="0" fillId="0" borderId="19" xfId="1" applyNumberFormat="1" applyFont="1" applyBorder="1"/>
    <xf numFmtId="166" fontId="0" fillId="3" borderId="39" xfId="0" applyNumberFormat="1" applyFont="1" applyFill="1" applyBorder="1"/>
    <xf numFmtId="166" fontId="0" fillId="3" borderId="40" xfId="0" applyNumberFormat="1" applyFont="1" applyFill="1" applyBorder="1"/>
    <xf numFmtId="2" fontId="0" fillId="0" borderId="21" xfId="1" applyNumberFormat="1" applyFont="1" applyBorder="1"/>
    <xf numFmtId="2" fontId="0" fillId="3" borderId="21" xfId="0" applyNumberFormat="1" applyFont="1" applyFill="1" applyBorder="1"/>
    <xf numFmtId="166" fontId="0" fillId="3" borderId="22" xfId="0" applyNumberFormat="1" applyFont="1" applyFill="1" applyBorder="1"/>
    <xf numFmtId="166" fontId="0" fillId="0" borderId="21" xfId="0" applyNumberFormat="1" applyFont="1" applyBorder="1"/>
    <xf numFmtId="166" fontId="0" fillId="0" borderId="22" xfId="0" applyNumberFormat="1" applyFont="1" applyBorder="1"/>
    <xf numFmtId="2" fontId="0" fillId="3" borderId="21" xfId="1" applyNumberFormat="1" applyFont="1" applyFill="1" applyBorder="1"/>
    <xf numFmtId="166" fontId="0" fillId="3" borderId="22" xfId="1" applyNumberFormat="1" applyFont="1" applyFill="1" applyBorder="1"/>
    <xf numFmtId="166" fontId="0" fillId="0" borderId="22" xfId="1" applyNumberFormat="1" applyFont="1" applyBorder="1"/>
    <xf numFmtId="10" fontId="0" fillId="0" borderId="43" xfId="1" applyNumberFormat="1" applyFont="1" applyBorder="1"/>
    <xf numFmtId="166" fontId="0" fillId="0" borderId="44" xfId="1" applyNumberFormat="1" applyFont="1" applyBorder="1"/>
    <xf numFmtId="2" fontId="3" fillId="0" borderId="22" xfId="1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</cellXfs>
  <cellStyles count="2">
    <cellStyle name="Normal" xfId="0" builtinId="0"/>
    <cellStyle name="Per cent" xfId="1" builtinId="5"/>
  </cellStyles>
  <dxfs count="56">
    <dxf>
      <numFmt numFmtId="166" formatCode="&quot;£&quot;#,##0"/>
      <alignment horizontal="right" vertical="bottom" textRotation="0" wrapText="0" indent="0" justifyLastLine="0" shrinkToFit="0" readingOrder="0"/>
    </dxf>
    <dxf>
      <numFmt numFmtId="166" formatCode="&quot;£&quot;#,##0"/>
      <alignment horizontal="right" vertical="bottom" textRotation="0" wrapText="0" indent="0" justifyLastLine="0" shrinkToFit="0" readingOrder="0"/>
    </dxf>
    <dxf>
      <numFmt numFmtId="166" formatCode="&quot;£&quot;#,##0"/>
      <alignment horizontal="right" vertical="bottom" textRotation="0" wrapText="0" indent="0" justifyLastLine="0" shrinkToFit="0" readingOrder="0"/>
    </dxf>
    <dxf>
      <numFmt numFmtId="166" formatCode="&quot;£&quot;#,##0"/>
      <alignment horizontal="right" vertical="bottom" textRotation="0" wrapText="0" indent="0" justifyLastLine="0" shrinkToFit="0" readingOrder="0"/>
    </dxf>
    <dxf>
      <numFmt numFmtId="166" formatCode="&quot;£&quot;#,##0"/>
      <alignment horizontal="right" vertical="bottom" textRotation="0" wrapText="0" indent="0" justifyLastLine="0" shrinkToFit="0" readingOrder="0"/>
    </dxf>
    <dxf>
      <numFmt numFmtId="166" formatCode="&quot;£&quot;#,##0"/>
      <alignment horizontal="right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13" formatCode="0%"/>
      <alignment horizontal="right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 style="thin">
          <color theme="4"/>
        </bottom>
        <vertical/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13" formatCode="0%"/>
      <alignment horizontal="right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 style="thin">
          <color theme="4"/>
        </bottom>
        <vertical/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 style="thin">
          <color theme="4"/>
        </bottom>
        <vertical/>
        <horizontal style="thin">
          <color theme="4"/>
        </horizontal>
      </border>
    </dxf>
    <dxf>
      <border>
        <top style="thin">
          <color theme="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name val="Calibri"/>
        <family val="2"/>
        <scheme val="minor"/>
      </font>
    </dxf>
    <dxf>
      <border>
        <bottom style="thin">
          <color theme="4"/>
        </bottom>
      </border>
    </dxf>
    <dxf>
      <font>
        <i val="0"/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numFmt numFmtId="166" formatCode="&quot;£&quot;#,##0"/>
    </dxf>
    <dxf>
      <numFmt numFmtId="166" formatCode="&quot;£&quot;#,##0"/>
    </dxf>
    <dxf>
      <numFmt numFmtId="166" formatCode="&quot;£&quot;#,##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2" formatCode="0.00"/>
      <alignment horizontal="right" vertical="bottom" textRotation="0" wrapText="0" indent="0" justifyLastLine="0" shrinkToFit="0" readingOrder="0"/>
    </dxf>
    <dxf>
      <numFmt numFmtId="2" formatCode="0.00"/>
      <alignment horizontal="right" vertical="bottom" textRotation="0" wrapText="0" indent="0" justifyLastLine="0" shrinkToFit="0" readingOrder="0"/>
    </dxf>
    <dxf>
      <numFmt numFmtId="2" formatCode="0.00"/>
      <alignment horizontal="right" vertical="bottom" textRotation="0" wrapText="0" indent="0" justifyLastLine="0" shrinkToFit="0" readingOrder="0"/>
    </dxf>
    <dxf>
      <numFmt numFmtId="2" formatCode="0.00"/>
      <alignment horizontal="right" vertical="bottom" textRotation="0" wrapText="0" indent="0" justifyLastLine="0" shrinkToFit="0" readingOrder="0"/>
    </dxf>
    <dxf>
      <numFmt numFmtId="2" formatCode="0.00"/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font>
        <strike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Figure 5.1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'Figure 5.1'!$D$5:$I$5</c:f>
              <c:numCache>
                <c:formatCode>0.00%</c:formatCode>
                <c:ptCount val="6"/>
                <c:pt idx="0">
                  <c:v>0.04</c:v>
                </c:pt>
                <c:pt idx="1">
                  <c:v>3.4000000000000002E-2</c:v>
                </c:pt>
                <c:pt idx="2">
                  <c:v>3.3500000000000002E-2</c:v>
                </c:pt>
                <c:pt idx="3">
                  <c:v>3.95E-2</c:v>
                </c:pt>
                <c:pt idx="4">
                  <c:v>4.8000000000000001E-2</c:v>
                </c:pt>
                <c:pt idx="5">
                  <c:v>0.06</c:v>
                </c:pt>
              </c:numCache>
            </c:numRef>
          </c:xVal>
          <c:yVal>
            <c:numRef>
              <c:f>'Figure 5.1'!$D$6:$I$6</c:f>
              <c:numCache>
                <c:formatCode>0.00%</c:formatCode>
                <c:ptCount val="6"/>
                <c:pt idx="0">
                  <c:v>0.08</c:v>
                </c:pt>
                <c:pt idx="1">
                  <c:v>8.7999999999999995E-2</c:v>
                </c:pt>
                <c:pt idx="2">
                  <c:v>9.7000000000000003E-2</c:v>
                </c:pt>
                <c:pt idx="3">
                  <c:v>0.104</c:v>
                </c:pt>
                <c:pt idx="4">
                  <c:v>0.1125</c:v>
                </c:pt>
                <c:pt idx="5">
                  <c:v>0.12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B0B-0A40-AB57-1D8253A12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0297744"/>
        <c:axId val="1613522256"/>
      </c:scatterChart>
      <c:valAx>
        <c:axId val="1680297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3522256"/>
        <c:crosses val="autoZero"/>
        <c:crossBetween val="midCat"/>
      </c:valAx>
      <c:valAx>
        <c:axId val="1613522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0297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8</xdr:row>
      <xdr:rowOff>180975</xdr:rowOff>
    </xdr:from>
    <xdr:to>
      <xdr:col>9</xdr:col>
      <xdr:colOff>180975</xdr:colOff>
      <xdr:row>28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C96D8FF-D526-A046-85A7-35B8445477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99F7D5B-A1D4-4E55-A42A-D83555B62B26}" name="Table2" displayName="Table2" ref="C4:I6" totalsRowShown="0" headerRowDxfId="55" dataDxfId="54">
  <tableColumns count="7">
    <tableColumn id="1" xr3:uid="{5884D9B0-DC4B-405E-AA07-CB427B83C8E8}" name=" "/>
    <tableColumn id="2" xr3:uid="{B666B753-BD16-4BF1-87A3-F8B3E392CCCC}" name="A" dataDxfId="53"/>
    <tableColumn id="3" xr3:uid="{86C89047-FEA4-4681-9E16-1D730FA3880C}" name="B" dataDxfId="52"/>
    <tableColumn id="4" xr3:uid="{3C1A8A34-4A11-4FB4-A675-250045C0E917}" name="C" dataDxfId="51"/>
    <tableColumn id="5" xr3:uid="{48BE1298-563D-43B4-8DEA-60EA8D4B73DF}" name="D" dataDxfId="50"/>
    <tableColumn id="6" xr3:uid="{44DB84F2-DD28-4E5A-AB1C-CB3A9FB675A5}" name="E" dataDxfId="49"/>
    <tableColumn id="7" xr3:uid="{49F4FDEF-C5BE-4744-A43B-24F0F2BA3997}" name="F" dataDxfId="48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1F770DF-D181-4A70-9680-746D3FDD96C5}" name="Table4" displayName="Table4" ref="B2:D9" totalsRowShown="0" tableBorderDxfId="47">
  <autoFilter ref="B2:D9" xr:uid="{E1F770DF-D181-4A70-9680-746D3FDD96C5}"/>
  <tableColumns count="3">
    <tableColumn id="1" xr3:uid="{3DB6D849-5735-43EB-8FB2-EF5D858EBC6E}" name="Year"/>
    <tableColumn id="2" xr3:uid="{58202E0F-D54E-4929-89E1-A76783C976C9}" name="Fund A (%)" dataDxfId="46"/>
    <tableColumn id="3" xr3:uid="{0B07537A-380E-4131-9769-A9F73E880A54}" name="Fund B (%)" dataDxfId="4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AEB9A48-E448-4456-9E9D-77A0E418A1DB}" name="Table5" displayName="Table5" ref="B2:F6" totalsRowShown="0" headerRowDxfId="44" tableBorderDxfId="43">
  <tableColumns count="5">
    <tableColumn id="1" xr3:uid="{8453DE05-6416-4939-A0BD-40332DA11789}" name=" " dataDxfId="42"/>
    <tableColumn id="2" xr3:uid="{32B4A5F0-095E-4E9C-BFC1-44755B61BE24}" name="95th" dataDxfId="41"/>
    <tableColumn id="3" xr3:uid="{58B078E0-5D34-4321-B321-F3FB13F3B4EF}" name="Median" dataDxfId="40"/>
    <tableColumn id="4" xr3:uid="{7D1CFE93-FAB1-4BC7-BB6C-3D5EECFD55AB}" name="5th" dataDxfId="39"/>
    <tableColumn id="5" xr3:uid="{3916F7E7-E327-459C-8B60-2C8FF8737A7B}" name="Range" dataDxfId="38">
      <calculatedColumnFormula>E3-C3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7A75AB4-E516-44D5-8948-DABA7A893ED4}" name="Table6" displayName="Table6" ref="B2:G9" totalsRowShown="0" headerRowDxfId="37" dataDxfId="36" tableBorderDxfId="35">
  <tableColumns count="6">
    <tableColumn id="1" xr3:uid="{70EFFC36-2C11-4532-B9D4-9115219D3C0D}" name="Year" dataDxfId="34"/>
    <tableColumn id="2" xr3:uid="{251F4139-F9D9-4DE9-B13D-DF83BC67E007}" name="Index" dataDxfId="33"/>
    <tableColumn id="3" xr3:uid="{70855C70-1FEE-4788-BE2B-7753D4EFB2EC}" name="A" dataDxfId="32"/>
    <tableColumn id="4" xr3:uid="{01C449E3-417C-401D-8702-9AA2947A797B}" name="B" dataDxfId="31"/>
    <tableColumn id="5" xr3:uid="{3E17B547-83DC-403E-8864-EE4E811CA0E1}" name="A excess" dataDxfId="30"/>
    <tableColumn id="6" xr3:uid="{42E667C0-0618-4CDE-BF99-64B6EC962568}" name="B excess" dataDxfId="2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6C82F85-76E5-426D-B421-C80F8CCE60C4}" name="Table7" displayName="Table7" ref="B2:G17" totalsRowShown="0" headerRowDxfId="28" dataDxfId="27" tableBorderDxfId="26">
  <tableColumns count="6">
    <tableColumn id="1" xr3:uid="{423CDAB4-5497-471C-8526-389EA69EFBCC}" name=" "/>
    <tableColumn id="2" xr3:uid="{0FCA43CF-38AD-417A-AC48-7015F9214727}" name="ABC" dataDxfId="25"/>
    <tableColumn id="3" xr3:uid="{18282549-12E7-4E8C-8A6C-1CE4518DF8E9}" name="Benchmark " dataDxfId="24"/>
    <tableColumn id="4" xr3:uid="{76718DD9-42F3-405D-82A2-3B1D6C471891}" name="Current ABC tilt" dataDxfId="23"/>
    <tableColumn id="5" xr3:uid="{2ECF8814-52D7-4D7B-B3A4-C4517D909B4C}" name="Target tilt" dataDxfId="22"/>
    <tableColumn id="6" xr3:uid="{B37A31D3-EEC2-4351-8D96-F962847C9F73}" name="Action" dataDxfId="2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A38FED4-AE72-4B42-8EEF-0A149BBF05C9}" name="Table8" displayName="Table8" ref="B2:F13" totalsRowShown="0">
  <tableColumns count="5">
    <tableColumn id="1" xr3:uid="{2D1F1AEF-5F2F-44AA-906A-E05CE5EC48EB}" name=" "/>
    <tableColumn id="2" xr3:uid="{3B3EE42C-A1AE-470E-8174-D76922F890E7}" name="GAV (£m)" dataDxfId="20"/>
    <tableColumn id="3" xr3:uid="{CDD543C5-2102-46A4-8587-134AA3081D54}" name="Debt (£m)" dataDxfId="19"/>
    <tableColumn id="4" xr3:uid="{2C3207EF-7933-4357-BD4B-A25965E9804D}" name="NAV (£m)" dataDxfId="18">
      <calculatedColumnFormula>C3-D3</calculatedColumnFormula>
    </tableColumn>
    <tableColumn id="5" xr3:uid="{A11365AF-CFF0-4BCB-B780-C4ADF36C2C64}" name="Rise/fall, NAV (%)" dataDxfId="17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0CD4F7C-E014-41FF-B463-010A95020546}" name="Table9" displayName="Table9" ref="B2:D12" totalsRowShown="0" headerRowDxfId="16" dataDxfId="14" headerRowBorderDxfId="15" tableBorderDxfId="13" totalsRowBorderDxfId="12">
  <tableColumns count="3">
    <tableColumn id="1" xr3:uid="{33E1D93D-C59D-42DF-B843-BE9B479062D9}" name=" " dataDxfId="11"/>
    <tableColumn id="2" xr3:uid="{C8A2A479-D282-4A1D-8524-145B944FA3FB}" name="Benchmark" dataDxfId="10"/>
    <tableColumn id="3" xr3:uid="{7DFCBB1F-F2E0-4811-9FBD-AFF6FDEE267F}" name="Fund by NAV" dataDxfId="9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21877066-6F59-46DA-8DC2-89975D23488D}" name="Table10" displayName="Table10" ref="B20:H25" totalsRowShown="0" headerRowDxfId="8" dataDxfId="7">
  <tableColumns count="7">
    <tableColumn id="1" xr3:uid="{B5C9A416-F06E-4C37-8935-4190B1EDFE4B}" name="Data" dataDxfId="6"/>
    <tableColumn id="2" xr3:uid="{B5540036-4547-4D65-9965-2F222E1724A1}" name="Year 0" dataDxfId="5"/>
    <tableColumn id="3" xr3:uid="{5B2534BD-4704-4B0D-A521-BE71F8EC44AB}" name="Year 1" dataDxfId="4"/>
    <tableColumn id="4" xr3:uid="{1D834882-6315-4D8D-944A-C5F937EBDC34}" name="Year 2" dataDxfId="3"/>
    <tableColumn id="5" xr3:uid="{7C06B2FD-EBB2-428A-B5D8-28EE0315DC57}" name="Year 3" dataDxfId="2"/>
    <tableColumn id="6" xr3:uid="{9E02C1D0-DC30-45F4-A528-31EB84A41D12}" name="Year 4" dataDxfId="1"/>
    <tableColumn id="7" xr3:uid="{58A3E802-714A-4E76-8C49-8B813B1392D3}" name="Year 5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CB1EB-FC9E-8140-B372-B6825B27FDB1}">
  <sheetPr>
    <tabColor theme="5" tint="0.59999389629810485"/>
  </sheetPr>
  <dimension ref="C4:I6"/>
  <sheetViews>
    <sheetView showGridLines="0" workbookViewId="0">
      <selection activeCell="M12" sqref="M12"/>
    </sheetView>
  </sheetViews>
  <sheetFormatPr baseColWidth="10" defaultColWidth="11" defaultRowHeight="16" x14ac:dyDescent="0.2"/>
  <cols>
    <col min="3" max="3" width="18.33203125" customWidth="1"/>
  </cols>
  <sheetData>
    <row r="4" spans="3:9" x14ac:dyDescent="0.2">
      <c r="C4" t="s">
        <v>146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3:9" x14ac:dyDescent="0.2">
      <c r="C5" t="s">
        <v>1</v>
      </c>
      <c r="D5" s="2">
        <v>0.04</v>
      </c>
      <c r="E5" s="2">
        <v>3.4000000000000002E-2</v>
      </c>
      <c r="F5" s="2">
        <v>3.3500000000000002E-2</v>
      </c>
      <c r="G5" s="2">
        <v>3.95E-2</v>
      </c>
      <c r="H5" s="2">
        <v>4.8000000000000001E-2</v>
      </c>
      <c r="I5" s="2">
        <v>0.06</v>
      </c>
    </row>
    <row r="6" spans="3:9" x14ac:dyDescent="0.2">
      <c r="C6" t="s">
        <v>0</v>
      </c>
      <c r="D6" s="2">
        <v>0.08</v>
      </c>
      <c r="E6" s="2">
        <v>8.7999999999999995E-2</v>
      </c>
      <c r="F6" s="2">
        <v>9.7000000000000003E-2</v>
      </c>
      <c r="G6" s="2">
        <v>0.104</v>
      </c>
      <c r="H6" s="2">
        <v>0.1125</v>
      </c>
      <c r="I6" s="2">
        <v>0.12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58D01-0394-C246-A3A1-DA6C7C691AD5}">
  <sheetPr>
    <tabColor theme="4" tint="0.59999389629810485"/>
  </sheetPr>
  <dimension ref="B2:F13"/>
  <sheetViews>
    <sheetView showGridLines="0" workbookViewId="0">
      <selection activeCell="J7" sqref="J7"/>
    </sheetView>
  </sheetViews>
  <sheetFormatPr baseColWidth="10" defaultColWidth="11" defaultRowHeight="16" x14ac:dyDescent="0.2"/>
  <cols>
    <col min="2" max="2" width="15.1640625" customWidth="1"/>
    <col min="4" max="4" width="11.1640625" customWidth="1"/>
    <col min="6" max="6" width="17.6640625" customWidth="1"/>
  </cols>
  <sheetData>
    <row r="2" spans="2:6" x14ac:dyDescent="0.2">
      <c r="B2" t="s">
        <v>146</v>
      </c>
      <c r="C2" t="s">
        <v>80</v>
      </c>
      <c r="D2" t="s">
        <v>81</v>
      </c>
      <c r="E2" t="s">
        <v>82</v>
      </c>
      <c r="F2" t="s">
        <v>83</v>
      </c>
    </row>
    <row r="3" spans="2:6" x14ac:dyDescent="0.2">
      <c r="B3" t="s">
        <v>84</v>
      </c>
      <c r="C3" s="3">
        <v>50</v>
      </c>
      <c r="D3" s="3">
        <v>0</v>
      </c>
      <c r="E3" s="3">
        <f>C3-D3</f>
        <v>50</v>
      </c>
    </row>
    <row r="4" spans="2:6" x14ac:dyDescent="0.2">
      <c r="B4" t="s">
        <v>85</v>
      </c>
      <c r="C4" s="3">
        <v>100</v>
      </c>
      <c r="D4" s="3">
        <v>50</v>
      </c>
      <c r="E4" s="3">
        <f t="shared" ref="E4:E5" si="0">C4-D4</f>
        <v>50</v>
      </c>
    </row>
    <row r="5" spans="2:6" x14ac:dyDescent="0.2">
      <c r="B5" t="s">
        <v>86</v>
      </c>
      <c r="C5" s="3">
        <v>150</v>
      </c>
      <c r="D5" s="3">
        <v>50</v>
      </c>
      <c r="E5" s="3">
        <f t="shared" si="0"/>
        <v>100</v>
      </c>
    </row>
    <row r="6" spans="2:6" x14ac:dyDescent="0.2">
      <c r="B6" t="s">
        <v>87</v>
      </c>
      <c r="C6" s="3">
        <v>0.5</v>
      </c>
      <c r="D6" s="3"/>
      <c r="E6" s="3"/>
    </row>
    <row r="7" spans="2:6" x14ac:dyDescent="0.2">
      <c r="B7" t="s">
        <v>84</v>
      </c>
      <c r="C7" s="3">
        <f>C3*(1+$C$6)</f>
        <v>75</v>
      </c>
      <c r="D7" s="3">
        <v>0</v>
      </c>
      <c r="E7" s="3">
        <f>C7-D7</f>
        <v>75</v>
      </c>
      <c r="F7" s="1">
        <f>(E7-E3)/E3</f>
        <v>0.5</v>
      </c>
    </row>
    <row r="8" spans="2:6" x14ac:dyDescent="0.2">
      <c r="B8" t="s">
        <v>85</v>
      </c>
      <c r="C8" s="3">
        <f t="shared" ref="C8:C9" si="1">C4*(1+$C$6)</f>
        <v>150</v>
      </c>
      <c r="D8" s="3">
        <v>50</v>
      </c>
      <c r="E8" s="3">
        <f t="shared" ref="E8:E9" si="2">C8-D8</f>
        <v>100</v>
      </c>
      <c r="F8" s="1">
        <f t="shared" ref="F8:F13" si="3">(E8-E4)/E4</f>
        <v>1</v>
      </c>
    </row>
    <row r="9" spans="2:6" x14ac:dyDescent="0.2">
      <c r="B9" t="s">
        <v>86</v>
      </c>
      <c r="C9" s="3">
        <f t="shared" si="1"/>
        <v>225</v>
      </c>
      <c r="D9" s="3">
        <v>50</v>
      </c>
      <c r="E9" s="3">
        <f t="shared" si="2"/>
        <v>175</v>
      </c>
      <c r="F9" s="1">
        <f t="shared" si="3"/>
        <v>0.75</v>
      </c>
    </row>
    <row r="10" spans="2:6" x14ac:dyDescent="0.2">
      <c r="B10" t="s">
        <v>88</v>
      </c>
      <c r="C10" s="3">
        <v>-0.5</v>
      </c>
      <c r="D10" s="3"/>
      <c r="E10" s="3"/>
      <c r="F10" s="1"/>
    </row>
    <row r="11" spans="2:6" x14ac:dyDescent="0.2">
      <c r="B11" t="s">
        <v>84</v>
      </c>
      <c r="C11" s="3">
        <f>C7*(1+$C$10)</f>
        <v>37.5</v>
      </c>
      <c r="D11" s="3">
        <v>0</v>
      </c>
      <c r="E11" s="3">
        <f>C11-D11</f>
        <v>37.5</v>
      </c>
      <c r="F11" s="1">
        <f t="shared" si="3"/>
        <v>-0.5</v>
      </c>
    </row>
    <row r="12" spans="2:6" x14ac:dyDescent="0.2">
      <c r="B12" t="s">
        <v>85</v>
      </c>
      <c r="C12" s="3">
        <f t="shared" ref="C12:C13" si="4">C8*(1+$C$10)</f>
        <v>75</v>
      </c>
      <c r="D12" s="3">
        <v>50</v>
      </c>
      <c r="E12" s="3">
        <f t="shared" ref="E12:E13" si="5">C12-D12</f>
        <v>25</v>
      </c>
      <c r="F12" s="1">
        <f t="shared" si="3"/>
        <v>-0.75</v>
      </c>
    </row>
    <row r="13" spans="2:6" x14ac:dyDescent="0.2">
      <c r="B13" t="s">
        <v>86</v>
      </c>
      <c r="C13" s="3">
        <f t="shared" si="4"/>
        <v>112.5</v>
      </c>
      <c r="D13" s="3">
        <v>50</v>
      </c>
      <c r="E13" s="3">
        <f t="shared" si="5"/>
        <v>62.5</v>
      </c>
      <c r="F13" s="1">
        <f t="shared" si="3"/>
        <v>-0.6428571428571429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F715C-BC7D-834F-BE52-A959B189A8AF}">
  <sheetPr>
    <tabColor theme="4" tint="0.59999389629810485"/>
  </sheetPr>
  <dimension ref="B1:G49"/>
  <sheetViews>
    <sheetView showGridLines="0" topLeftCell="A22" workbookViewId="0">
      <selection activeCell="H5" sqref="H5"/>
    </sheetView>
  </sheetViews>
  <sheetFormatPr baseColWidth="10" defaultColWidth="11" defaultRowHeight="16" x14ac:dyDescent="0.2"/>
  <cols>
    <col min="2" max="2" width="18" bestFit="1" customWidth="1"/>
    <col min="3" max="3" width="12.33203125" customWidth="1"/>
    <col min="4" max="4" width="14.1640625" customWidth="1"/>
  </cols>
  <sheetData>
    <row r="1" spans="2:4" x14ac:dyDescent="0.2">
      <c r="B1" s="86" t="s">
        <v>147</v>
      </c>
    </row>
    <row r="2" spans="2:4" x14ac:dyDescent="0.2">
      <c r="B2" s="90" t="s">
        <v>146</v>
      </c>
      <c r="C2" s="91" t="s">
        <v>89</v>
      </c>
      <c r="D2" s="91" t="s">
        <v>90</v>
      </c>
    </row>
    <row r="3" spans="2:4" x14ac:dyDescent="0.2">
      <c r="B3" s="92" t="s">
        <v>22</v>
      </c>
      <c r="C3" s="93">
        <v>0.17</v>
      </c>
      <c r="D3" s="93">
        <v>0</v>
      </c>
    </row>
    <row r="4" spans="2:4" x14ac:dyDescent="0.2">
      <c r="B4" s="92" t="s">
        <v>47</v>
      </c>
      <c r="C4" s="93">
        <v>0.28000000000000003</v>
      </c>
      <c r="D4" s="93">
        <v>0.27</v>
      </c>
    </row>
    <row r="5" spans="2:4" x14ac:dyDescent="0.2">
      <c r="B5" s="92" t="s">
        <v>24</v>
      </c>
      <c r="C5" s="93">
        <v>0.45</v>
      </c>
      <c r="D5" s="93">
        <v>0.27</v>
      </c>
    </row>
    <row r="6" spans="2:4" x14ac:dyDescent="0.2">
      <c r="B6" s="92" t="s">
        <v>48</v>
      </c>
      <c r="C6" s="93">
        <v>0.15</v>
      </c>
      <c r="D6" s="93">
        <v>0.12</v>
      </c>
    </row>
    <row r="7" spans="2:4" x14ac:dyDescent="0.2">
      <c r="B7" s="92" t="s">
        <v>91</v>
      </c>
      <c r="C7" s="93">
        <v>0.21</v>
      </c>
      <c r="D7" s="93">
        <v>0.37</v>
      </c>
    </row>
    <row r="8" spans="2:4" x14ac:dyDescent="0.2">
      <c r="B8" s="92" t="s">
        <v>92</v>
      </c>
      <c r="C8" s="93">
        <v>0.36</v>
      </c>
      <c r="D8" s="93">
        <v>0.49</v>
      </c>
    </row>
    <row r="9" spans="2:4" x14ac:dyDescent="0.2">
      <c r="B9" s="92" t="s">
        <v>51</v>
      </c>
      <c r="C9" s="93">
        <v>0.15</v>
      </c>
      <c r="D9" s="93">
        <v>0.16</v>
      </c>
    </row>
    <row r="10" spans="2:4" x14ac:dyDescent="0.2">
      <c r="B10" s="92" t="s">
        <v>93</v>
      </c>
      <c r="C10" s="93">
        <v>0.04</v>
      </c>
      <c r="D10" s="93">
        <v>0</v>
      </c>
    </row>
    <row r="11" spans="2:4" x14ac:dyDescent="0.2">
      <c r="B11" s="92" t="s">
        <v>94</v>
      </c>
      <c r="C11" s="93">
        <v>0</v>
      </c>
      <c r="D11" s="93">
        <v>0.08</v>
      </c>
    </row>
    <row r="12" spans="2:4" x14ac:dyDescent="0.2">
      <c r="B12" s="94" t="s">
        <v>14</v>
      </c>
      <c r="C12" s="95">
        <v>1</v>
      </c>
      <c r="D12" s="95">
        <v>1</v>
      </c>
    </row>
    <row r="14" spans="2:4" ht="17" thickBot="1" x14ac:dyDescent="0.25">
      <c r="B14" s="86" t="s">
        <v>148</v>
      </c>
    </row>
    <row r="15" spans="2:4" x14ac:dyDescent="0.2">
      <c r="B15" s="96"/>
      <c r="C15" s="97" t="s">
        <v>89</v>
      </c>
      <c r="D15" s="98" t="s">
        <v>90</v>
      </c>
    </row>
    <row r="16" spans="2:4" x14ac:dyDescent="0.2">
      <c r="B16" s="99" t="s">
        <v>22</v>
      </c>
      <c r="C16" s="100">
        <v>0.17</v>
      </c>
      <c r="D16" s="101">
        <v>0</v>
      </c>
    </row>
    <row r="17" spans="2:7" x14ac:dyDescent="0.2">
      <c r="B17" s="102" t="s">
        <v>47</v>
      </c>
      <c r="C17" s="93">
        <v>0.28000000000000003</v>
      </c>
      <c r="D17" s="103">
        <v>0.27</v>
      </c>
    </row>
    <row r="18" spans="2:7" x14ac:dyDescent="0.2">
      <c r="B18" s="99" t="s">
        <v>24</v>
      </c>
      <c r="C18" s="100">
        <v>0.45</v>
      </c>
      <c r="D18" s="101">
        <v>0.27</v>
      </c>
    </row>
    <row r="19" spans="2:7" x14ac:dyDescent="0.2">
      <c r="B19" s="102" t="s">
        <v>48</v>
      </c>
      <c r="C19" s="93">
        <v>0.15</v>
      </c>
      <c r="D19" s="103">
        <v>0.2</v>
      </c>
    </row>
    <row r="20" spans="2:7" x14ac:dyDescent="0.2">
      <c r="B20" s="99" t="s">
        <v>91</v>
      </c>
      <c r="C20" s="100">
        <v>0.21</v>
      </c>
      <c r="D20" s="101">
        <v>0.37</v>
      </c>
    </row>
    <row r="21" spans="2:7" x14ac:dyDescent="0.2">
      <c r="B21" s="102" t="s">
        <v>92</v>
      </c>
      <c r="C21" s="93">
        <v>0.36</v>
      </c>
      <c r="D21" s="103">
        <v>0.56999999999999995</v>
      </c>
    </row>
    <row r="22" spans="2:7" x14ac:dyDescent="0.2">
      <c r="B22" s="99" t="s">
        <v>51</v>
      </c>
      <c r="C22" s="100">
        <v>0.15</v>
      </c>
      <c r="D22" s="101">
        <v>0.16</v>
      </c>
    </row>
    <row r="23" spans="2:7" x14ac:dyDescent="0.2">
      <c r="B23" s="102" t="s">
        <v>93</v>
      </c>
      <c r="C23" s="93">
        <v>0.04</v>
      </c>
      <c r="D23" s="103">
        <v>0</v>
      </c>
    </row>
    <row r="24" spans="2:7" ht="17" thickBot="1" x14ac:dyDescent="0.25">
      <c r="B24" s="104" t="s">
        <v>14</v>
      </c>
      <c r="C24" s="105">
        <v>1</v>
      </c>
      <c r="D24" s="106">
        <v>1</v>
      </c>
    </row>
    <row r="26" spans="2:7" ht="17" thickBot="1" x14ac:dyDescent="0.25">
      <c r="B26" s="86" t="s">
        <v>150</v>
      </c>
    </row>
    <row r="27" spans="2:7" x14ac:dyDescent="0.2">
      <c r="B27" s="96"/>
      <c r="C27" s="97" t="s">
        <v>89</v>
      </c>
      <c r="D27" s="97" t="s">
        <v>95</v>
      </c>
      <c r="E27" s="107" t="s">
        <v>96</v>
      </c>
      <c r="F27" s="97" t="s">
        <v>82</v>
      </c>
      <c r="G27" s="98" t="s">
        <v>80</v>
      </c>
    </row>
    <row r="28" spans="2:7" x14ac:dyDescent="0.2">
      <c r="B28" s="99" t="s">
        <v>22</v>
      </c>
      <c r="C28" s="100">
        <v>0.17</v>
      </c>
      <c r="D28" s="100">
        <v>0</v>
      </c>
      <c r="E28" s="100">
        <v>0</v>
      </c>
      <c r="F28" s="110">
        <v>0</v>
      </c>
      <c r="G28" s="111">
        <v>0</v>
      </c>
    </row>
    <row r="29" spans="2:7" x14ac:dyDescent="0.2">
      <c r="B29" s="102" t="s">
        <v>47</v>
      </c>
      <c r="C29" s="93">
        <v>0.28000000000000003</v>
      </c>
      <c r="D29" s="93">
        <v>0.27</v>
      </c>
      <c r="E29" s="93">
        <v>0</v>
      </c>
      <c r="F29" s="112">
        <v>40.659999999999997</v>
      </c>
      <c r="G29" s="113">
        <v>40.659999999999997</v>
      </c>
    </row>
    <row r="30" spans="2:7" x14ac:dyDescent="0.2">
      <c r="B30" s="99" t="s">
        <v>24</v>
      </c>
      <c r="C30" s="100">
        <v>0.45</v>
      </c>
      <c r="D30" s="100">
        <v>0.27</v>
      </c>
      <c r="E30" s="100">
        <v>0</v>
      </c>
      <c r="F30" s="110">
        <v>40.659999999999997</v>
      </c>
      <c r="G30" s="111">
        <v>40.659999999999997</v>
      </c>
    </row>
    <row r="31" spans="2:7" x14ac:dyDescent="0.2">
      <c r="B31" s="102" t="s">
        <v>48</v>
      </c>
      <c r="C31" s="93">
        <v>0.15</v>
      </c>
      <c r="D31" s="93">
        <v>0.12</v>
      </c>
      <c r="E31" s="93">
        <v>0</v>
      </c>
      <c r="F31" s="112">
        <v>18.07</v>
      </c>
      <c r="G31" s="113">
        <v>18.07</v>
      </c>
    </row>
    <row r="32" spans="2:7" x14ac:dyDescent="0.2">
      <c r="B32" s="99" t="s">
        <v>91</v>
      </c>
      <c r="C32" s="100">
        <v>0.21</v>
      </c>
      <c r="D32" s="100">
        <v>0.37</v>
      </c>
      <c r="E32" s="100">
        <v>0</v>
      </c>
      <c r="F32" s="110">
        <v>55.72</v>
      </c>
      <c r="G32" s="111">
        <v>55.72</v>
      </c>
    </row>
    <row r="33" spans="2:7" x14ac:dyDescent="0.2">
      <c r="B33" s="102" t="s">
        <v>92</v>
      </c>
      <c r="C33" s="93">
        <v>0.36</v>
      </c>
      <c r="D33" s="93">
        <v>0.49</v>
      </c>
      <c r="E33" s="93">
        <v>0</v>
      </c>
      <c r="F33" s="112">
        <v>73.790000000000006</v>
      </c>
      <c r="G33" s="113">
        <v>73.790000000000006</v>
      </c>
    </row>
    <row r="34" spans="2:7" x14ac:dyDescent="0.2">
      <c r="B34" s="99" t="s">
        <v>51</v>
      </c>
      <c r="C34" s="100">
        <v>0.15</v>
      </c>
      <c r="D34" s="100">
        <v>0.16</v>
      </c>
      <c r="E34" s="100">
        <v>0</v>
      </c>
      <c r="F34" s="110">
        <v>24.1</v>
      </c>
      <c r="G34" s="111">
        <v>24.1</v>
      </c>
    </row>
    <row r="35" spans="2:7" x14ac:dyDescent="0.2">
      <c r="B35" s="102" t="s">
        <v>93</v>
      </c>
      <c r="C35" s="93">
        <v>0.04</v>
      </c>
      <c r="D35" s="93">
        <v>0</v>
      </c>
      <c r="E35" s="93">
        <v>0</v>
      </c>
      <c r="F35" s="112">
        <v>0</v>
      </c>
      <c r="G35" s="113">
        <v>0</v>
      </c>
    </row>
    <row r="36" spans="2:7" x14ac:dyDescent="0.2">
      <c r="B36" s="99" t="s">
        <v>97</v>
      </c>
      <c r="C36" s="100">
        <v>0</v>
      </c>
      <c r="D36" s="100">
        <v>0.08</v>
      </c>
      <c r="E36" s="100">
        <v>0.75</v>
      </c>
      <c r="F36" s="110">
        <v>12.05</v>
      </c>
      <c r="G36" s="111">
        <v>48.19</v>
      </c>
    </row>
    <row r="37" spans="2:7" ht="17" thickBot="1" x14ac:dyDescent="0.25">
      <c r="B37" s="108"/>
      <c r="C37" s="109">
        <v>1</v>
      </c>
      <c r="D37" s="109">
        <v>1</v>
      </c>
      <c r="E37" s="109"/>
      <c r="F37" s="114">
        <v>150.6</v>
      </c>
      <c r="G37" s="115">
        <v>186.74</v>
      </c>
    </row>
    <row r="38" spans="2:7" x14ac:dyDescent="0.2">
      <c r="B38" s="87"/>
      <c r="C38" s="88"/>
      <c r="D38" s="88"/>
      <c r="E38" s="87"/>
      <c r="F38" s="89"/>
      <c r="G38" s="89"/>
    </row>
    <row r="39" spans="2:7" ht="17" thickBot="1" x14ac:dyDescent="0.25">
      <c r="B39" s="86" t="s">
        <v>149</v>
      </c>
    </row>
    <row r="40" spans="2:7" x14ac:dyDescent="0.2">
      <c r="B40" s="96"/>
      <c r="C40" s="97" t="s">
        <v>89</v>
      </c>
      <c r="D40" s="98" t="s">
        <v>98</v>
      </c>
    </row>
    <row r="41" spans="2:7" x14ac:dyDescent="0.2">
      <c r="B41" s="99" t="s">
        <v>22</v>
      </c>
      <c r="C41" s="100">
        <v>0.17</v>
      </c>
      <c r="D41" s="101">
        <v>0</v>
      </c>
    </row>
    <row r="42" spans="2:7" x14ac:dyDescent="0.2">
      <c r="B42" s="102" t="s">
        <v>47</v>
      </c>
      <c r="C42" s="93">
        <v>0.28000000000000003</v>
      </c>
      <c r="D42" s="103">
        <v>0.22</v>
      </c>
    </row>
    <row r="43" spans="2:7" x14ac:dyDescent="0.2">
      <c r="B43" s="99" t="s">
        <v>24</v>
      </c>
      <c r="C43" s="100">
        <v>0.45</v>
      </c>
      <c r="D43" s="101">
        <v>0.22</v>
      </c>
    </row>
    <row r="44" spans="2:7" x14ac:dyDescent="0.2">
      <c r="B44" s="102" t="s">
        <v>48</v>
      </c>
      <c r="C44" s="93">
        <v>0.15</v>
      </c>
      <c r="D44" s="103">
        <v>0.35</v>
      </c>
    </row>
    <row r="45" spans="2:7" x14ac:dyDescent="0.2">
      <c r="B45" s="99" t="s">
        <v>91</v>
      </c>
      <c r="C45" s="100">
        <v>0.21</v>
      </c>
      <c r="D45" s="101">
        <v>0.3</v>
      </c>
    </row>
    <row r="46" spans="2:7" x14ac:dyDescent="0.2">
      <c r="B46" s="102" t="s">
        <v>92</v>
      </c>
      <c r="C46" s="93">
        <v>0.36</v>
      </c>
      <c r="D46" s="103">
        <v>0.65</v>
      </c>
    </row>
    <row r="47" spans="2:7" x14ac:dyDescent="0.2">
      <c r="B47" s="99" t="s">
        <v>51</v>
      </c>
      <c r="C47" s="100">
        <v>0.15</v>
      </c>
      <c r="D47" s="101">
        <v>0.13</v>
      </c>
    </row>
    <row r="48" spans="2:7" x14ac:dyDescent="0.2">
      <c r="B48" s="102" t="s">
        <v>93</v>
      </c>
      <c r="C48" s="93">
        <v>0.04</v>
      </c>
      <c r="D48" s="103">
        <v>0</v>
      </c>
    </row>
    <row r="49" spans="2:4" ht="17" thickBot="1" x14ac:dyDescent="0.25">
      <c r="B49" s="104" t="s">
        <v>14</v>
      </c>
      <c r="C49" s="105">
        <v>1</v>
      </c>
      <c r="D49" s="106">
        <v>0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8FD5A-2A70-D447-A4E0-3B59CF169647}">
  <sheetPr>
    <tabColor theme="4" tint="0.59999389629810485"/>
  </sheetPr>
  <dimension ref="B1:X33"/>
  <sheetViews>
    <sheetView showGridLines="0" tabSelected="1" workbookViewId="0">
      <selection activeCell="N25" sqref="N25"/>
    </sheetView>
  </sheetViews>
  <sheetFormatPr baseColWidth="10" defaultColWidth="11" defaultRowHeight="16" x14ac:dyDescent="0.2"/>
  <cols>
    <col min="2" max="2" width="19" customWidth="1"/>
    <col min="3" max="3" width="12.33203125" bestFit="1" customWidth="1"/>
    <col min="4" max="4" width="15.5" bestFit="1" customWidth="1"/>
    <col min="5" max="5" width="11.33203125" bestFit="1" customWidth="1"/>
    <col min="6" max="6" width="18.33203125" customWidth="1"/>
    <col min="7" max="8" width="11.33203125" bestFit="1" customWidth="1"/>
    <col min="10" max="10" width="17" customWidth="1"/>
    <col min="14" max="14" width="18.6640625" customWidth="1"/>
    <col min="18" max="18" width="18.33203125" customWidth="1"/>
    <col min="22" max="22" width="18.6640625" customWidth="1"/>
  </cols>
  <sheetData>
    <row r="1" spans="2:24" ht="17" thickBot="1" x14ac:dyDescent="0.25">
      <c r="B1" s="86" t="s">
        <v>153</v>
      </c>
    </row>
    <row r="2" spans="2:24" x14ac:dyDescent="0.2">
      <c r="B2" s="71" t="s">
        <v>99</v>
      </c>
      <c r="C2" s="132">
        <v>1500000</v>
      </c>
      <c r="D2" s="133"/>
      <c r="F2" s="71" t="s">
        <v>99</v>
      </c>
      <c r="G2" s="132">
        <v>1500000</v>
      </c>
      <c r="H2" s="133"/>
      <c r="J2" s="71" t="s">
        <v>99</v>
      </c>
      <c r="K2" s="132">
        <v>1500000</v>
      </c>
      <c r="L2" s="133"/>
      <c r="N2" s="71" t="s">
        <v>99</v>
      </c>
      <c r="O2" s="132">
        <v>2050000</v>
      </c>
      <c r="P2" s="133"/>
      <c r="R2" s="71" t="s">
        <v>99</v>
      </c>
      <c r="S2" s="132">
        <v>2050000</v>
      </c>
      <c r="T2" s="133"/>
      <c r="V2" s="71" t="s">
        <v>99</v>
      </c>
      <c r="W2" s="132">
        <v>2050000</v>
      </c>
      <c r="X2" s="133"/>
    </row>
    <row r="3" spans="2:24" x14ac:dyDescent="0.2">
      <c r="B3" s="39" t="s">
        <v>100</v>
      </c>
      <c r="C3" s="134">
        <f>C16</f>
        <v>2.6005257398719595</v>
      </c>
      <c r="D3" s="144" t="s">
        <v>130</v>
      </c>
      <c r="F3" s="39" t="s">
        <v>134</v>
      </c>
      <c r="G3" s="134">
        <f>G16</f>
        <v>1.7980434790147364</v>
      </c>
      <c r="H3" s="144" t="s">
        <v>130</v>
      </c>
      <c r="J3" s="39" t="s">
        <v>135</v>
      </c>
      <c r="K3" s="134">
        <f>K16</f>
        <v>0.93457943925233644</v>
      </c>
      <c r="L3" s="144" t="s">
        <v>130</v>
      </c>
      <c r="N3" s="39" t="s">
        <v>139</v>
      </c>
      <c r="O3" s="134">
        <f>O16</f>
        <v>4.1556794381391553</v>
      </c>
      <c r="P3" s="144" t="s">
        <v>130</v>
      </c>
      <c r="R3" s="39" t="s">
        <v>141</v>
      </c>
      <c r="S3" s="134">
        <f>S16</f>
        <v>3.3681820299981515</v>
      </c>
      <c r="T3" s="144" t="s">
        <v>130</v>
      </c>
      <c r="V3" s="39" t="s">
        <v>144</v>
      </c>
      <c r="W3" s="134">
        <f>W16</f>
        <v>2.5770969872478804</v>
      </c>
      <c r="X3" s="144" t="s">
        <v>130</v>
      </c>
    </row>
    <row r="4" spans="2:24" x14ac:dyDescent="0.2">
      <c r="B4" s="39" t="s">
        <v>101</v>
      </c>
      <c r="C4" s="135" t="s">
        <v>102</v>
      </c>
      <c r="D4" s="136">
        <f>C2*C3</f>
        <v>3900788.6098079393</v>
      </c>
      <c r="F4" s="39" t="s">
        <v>101</v>
      </c>
      <c r="G4" s="135" t="s">
        <v>102</v>
      </c>
      <c r="H4" s="136">
        <f>G2*G3</f>
        <v>2697065.2185221044</v>
      </c>
      <c r="J4" s="39" t="s">
        <v>101</v>
      </c>
      <c r="K4" s="135" t="s">
        <v>102</v>
      </c>
      <c r="L4" s="136">
        <f>K2*K3</f>
        <v>1401869.1588785048</v>
      </c>
      <c r="N4" s="39" t="s">
        <v>101</v>
      </c>
      <c r="O4" s="135" t="s">
        <v>102</v>
      </c>
      <c r="P4" s="136">
        <f>O2*O3</f>
        <v>8519142.8481852692</v>
      </c>
      <c r="R4" s="39" t="s">
        <v>101</v>
      </c>
      <c r="S4" s="135" t="s">
        <v>102</v>
      </c>
      <c r="T4" s="136">
        <f>S2*S3</f>
        <v>6904773.1614962108</v>
      </c>
      <c r="V4" s="39" t="s">
        <v>101</v>
      </c>
      <c r="W4" s="135" t="s">
        <v>102</v>
      </c>
      <c r="X4" s="136">
        <f>W2*W3</f>
        <v>5283048.8238581549</v>
      </c>
    </row>
    <row r="5" spans="2:24" x14ac:dyDescent="0.2">
      <c r="B5" s="39" t="s">
        <v>103</v>
      </c>
      <c r="C5" s="137">
        <v>2000000</v>
      </c>
      <c r="D5" s="138"/>
      <c r="F5" s="39" t="s">
        <v>103</v>
      </c>
      <c r="G5" s="137">
        <v>2000000</v>
      </c>
      <c r="H5" s="138"/>
      <c r="J5" s="39" t="s">
        <v>103</v>
      </c>
      <c r="K5" s="137">
        <v>2050000</v>
      </c>
      <c r="L5" s="138"/>
      <c r="N5" s="39" t="s">
        <v>103</v>
      </c>
      <c r="O5" s="137">
        <v>2100000</v>
      </c>
      <c r="P5" s="138"/>
      <c r="R5" s="39" t="s">
        <v>103</v>
      </c>
      <c r="S5" s="137">
        <v>2200000</v>
      </c>
      <c r="T5" s="138"/>
      <c r="V5" s="39" t="s">
        <v>103</v>
      </c>
      <c r="W5" s="137">
        <v>2220000</v>
      </c>
      <c r="X5" s="138"/>
    </row>
    <row r="6" spans="2:24" x14ac:dyDescent="0.2">
      <c r="B6" s="39" t="s">
        <v>104</v>
      </c>
      <c r="C6" s="139">
        <f>C17</f>
        <v>13.333333333333334</v>
      </c>
      <c r="D6" s="140"/>
      <c r="F6" s="39" t="s">
        <v>132</v>
      </c>
      <c r="G6" s="139">
        <f>G17</f>
        <v>13.513513513513514</v>
      </c>
      <c r="H6" s="140"/>
      <c r="J6" s="39" t="s">
        <v>136</v>
      </c>
      <c r="K6" s="139">
        <f>K17</f>
        <v>14.285714285714285</v>
      </c>
      <c r="L6" s="140"/>
      <c r="N6" s="39" t="s">
        <v>138</v>
      </c>
      <c r="O6" s="139">
        <f>O17</f>
        <v>15.384615384615383</v>
      </c>
      <c r="P6" s="140"/>
      <c r="R6" s="39" t="s">
        <v>142</v>
      </c>
      <c r="S6" s="139">
        <f>S17</f>
        <v>13.793103448275863</v>
      </c>
      <c r="T6" s="140"/>
      <c r="V6" s="39" t="s">
        <v>142</v>
      </c>
      <c r="W6" s="139">
        <f>W17</f>
        <v>12.5</v>
      </c>
      <c r="X6" s="140"/>
    </row>
    <row r="7" spans="2:24" x14ac:dyDescent="0.2">
      <c r="B7" s="39" t="s">
        <v>105</v>
      </c>
      <c r="C7" s="134">
        <f>C15</f>
        <v>0.80496056950960304</v>
      </c>
      <c r="D7" s="141"/>
      <c r="F7" s="39" t="s">
        <v>133</v>
      </c>
      <c r="G7" s="134">
        <f>G15</f>
        <v>0.86694478255290952</v>
      </c>
      <c r="H7" s="141"/>
      <c r="J7" s="39" t="s">
        <v>137</v>
      </c>
      <c r="K7" s="134">
        <f>K15</f>
        <v>0.93457943925233644</v>
      </c>
      <c r="L7" s="141"/>
      <c r="N7" s="39" t="s">
        <v>140</v>
      </c>
      <c r="O7" s="134">
        <f>O15</f>
        <v>0.72988083652095492</v>
      </c>
      <c r="P7" s="141"/>
      <c r="R7" s="39" t="s">
        <v>143</v>
      </c>
      <c r="S7" s="134">
        <f>S15</f>
        <v>0.75580680282513402</v>
      </c>
      <c r="T7" s="141"/>
      <c r="V7" s="39" t="s">
        <v>145</v>
      </c>
      <c r="W7" s="134">
        <f>W15</f>
        <v>0.79383224102016958</v>
      </c>
      <c r="X7" s="141"/>
    </row>
    <row r="8" spans="2:24" x14ac:dyDescent="0.2">
      <c r="B8" s="39" t="s">
        <v>106</v>
      </c>
      <c r="C8" s="135"/>
      <c r="D8" s="136">
        <f>C5*C6*C7</f>
        <v>21465615.186922748</v>
      </c>
      <c r="F8" s="39" t="s">
        <v>106</v>
      </c>
      <c r="G8" s="135"/>
      <c r="H8" s="136">
        <f>G5*G6*G7</f>
        <v>23430940.068997558</v>
      </c>
      <c r="J8" s="39" t="s">
        <v>106</v>
      </c>
      <c r="K8" s="135"/>
      <c r="L8" s="136">
        <f>K5*K6*K7</f>
        <v>27369826.435246993</v>
      </c>
      <c r="N8" s="39" t="s">
        <v>106</v>
      </c>
      <c r="O8" s="135"/>
      <c r="P8" s="136">
        <f>O5*O6*O7</f>
        <v>23580765.487600081</v>
      </c>
      <c r="R8" s="39" t="s">
        <v>106</v>
      </c>
      <c r="S8" s="135"/>
      <c r="T8" s="136">
        <f>S5*S6*S7</f>
        <v>22934827.120210964</v>
      </c>
      <c r="V8" s="39" t="s">
        <v>106</v>
      </c>
      <c r="W8" s="135"/>
      <c r="X8" s="136">
        <f>W5*W6*W7</f>
        <v>22028844.688309707</v>
      </c>
    </row>
    <row r="9" spans="2:24" ht="17" thickBot="1" x14ac:dyDescent="0.25">
      <c r="B9" s="40" t="s">
        <v>107</v>
      </c>
      <c r="C9" s="142" t="s">
        <v>108</v>
      </c>
      <c r="D9" s="143">
        <f>D4+D8</f>
        <v>25366403.796730686</v>
      </c>
      <c r="F9" s="40" t="s">
        <v>107</v>
      </c>
      <c r="G9" s="142" t="s">
        <v>108</v>
      </c>
      <c r="H9" s="143">
        <f>H4+H8</f>
        <v>26128005.287519664</v>
      </c>
      <c r="J9" s="40" t="s">
        <v>107</v>
      </c>
      <c r="K9" s="142" t="s">
        <v>108</v>
      </c>
      <c r="L9" s="143">
        <f>L4+L8</f>
        <v>28771695.594125498</v>
      </c>
      <c r="N9" s="40" t="s">
        <v>107</v>
      </c>
      <c r="O9" s="142" t="s">
        <v>108</v>
      </c>
      <c r="P9" s="143">
        <f>P4+P8</f>
        <v>32099908.335785352</v>
      </c>
      <c r="R9" s="40" t="s">
        <v>107</v>
      </c>
      <c r="S9" s="142" t="s">
        <v>108</v>
      </c>
      <c r="T9" s="143">
        <f>T4+T8</f>
        <v>29839600.281707175</v>
      </c>
      <c r="V9" s="40" t="s">
        <v>107</v>
      </c>
      <c r="W9" s="142" t="s">
        <v>108</v>
      </c>
      <c r="X9" s="143">
        <f>X4+X8</f>
        <v>27311893.512167864</v>
      </c>
    </row>
    <row r="11" spans="2:24" ht="17" thickBot="1" x14ac:dyDescent="0.25"/>
    <row r="12" spans="2:24" x14ac:dyDescent="0.2">
      <c r="B12" s="71" t="s">
        <v>125</v>
      </c>
      <c r="C12" s="73">
        <v>3</v>
      </c>
      <c r="F12" s="71" t="s">
        <v>125</v>
      </c>
      <c r="G12" s="73">
        <v>2</v>
      </c>
      <c r="J12" s="71" t="s">
        <v>125</v>
      </c>
      <c r="K12" s="73">
        <v>1</v>
      </c>
      <c r="N12" s="71" t="s">
        <v>125</v>
      </c>
      <c r="O12" s="73">
        <v>5</v>
      </c>
      <c r="R12" s="71" t="s">
        <v>125</v>
      </c>
      <c r="S12" s="73">
        <v>4</v>
      </c>
      <c r="V12" s="71" t="s">
        <v>125</v>
      </c>
      <c r="W12" s="73">
        <v>3</v>
      </c>
    </row>
    <row r="13" spans="2:24" x14ac:dyDescent="0.2">
      <c r="B13" s="39" t="s">
        <v>126</v>
      </c>
      <c r="C13" s="130">
        <v>7.4999999999999997E-2</v>
      </c>
      <c r="F13" s="39" t="s">
        <v>126</v>
      </c>
      <c r="G13" s="130">
        <v>7.3999999999999996E-2</v>
      </c>
      <c r="J13" s="39" t="s">
        <v>126</v>
      </c>
      <c r="K13" s="130">
        <v>7.0000000000000007E-2</v>
      </c>
      <c r="N13" s="39" t="s">
        <v>126</v>
      </c>
      <c r="O13" s="130">
        <v>6.5000000000000002E-2</v>
      </c>
      <c r="R13" s="39" t="s">
        <v>126</v>
      </c>
      <c r="S13" s="130">
        <v>7.2499999999999995E-2</v>
      </c>
      <c r="V13" s="39" t="s">
        <v>126</v>
      </c>
      <c r="W13" s="130">
        <v>0.08</v>
      </c>
    </row>
    <row r="14" spans="2:24" x14ac:dyDescent="0.2">
      <c r="B14" s="39" t="s">
        <v>127</v>
      </c>
      <c r="C14" s="75">
        <f>(1+C13)^C12</f>
        <v>1.2422968749999999</v>
      </c>
      <c r="F14" s="39" t="s">
        <v>127</v>
      </c>
      <c r="G14" s="75">
        <f>(1+G13)^G12</f>
        <v>1.1534760000000002</v>
      </c>
      <c r="J14" s="39" t="s">
        <v>127</v>
      </c>
      <c r="K14" s="75">
        <f>(1+K13)^K12</f>
        <v>1.07</v>
      </c>
      <c r="N14" s="39" t="s">
        <v>127</v>
      </c>
      <c r="O14" s="75">
        <f>(1+O13)^O12</f>
        <v>1.3700866634156246</v>
      </c>
      <c r="R14" s="39" t="s">
        <v>127</v>
      </c>
      <c r="S14" s="75">
        <f>(1+S13)^S12</f>
        <v>1.3230894406640625</v>
      </c>
      <c r="V14" s="39" t="s">
        <v>127</v>
      </c>
      <c r="W14" s="75">
        <f>(1+W13)^W12</f>
        <v>1.2597120000000002</v>
      </c>
    </row>
    <row r="15" spans="2:24" x14ac:dyDescent="0.2">
      <c r="B15" s="39" t="s">
        <v>128</v>
      </c>
      <c r="C15" s="74">
        <f>1/C14</f>
        <v>0.80496056950960304</v>
      </c>
      <c r="F15" s="39" t="s">
        <v>128</v>
      </c>
      <c r="G15" s="74">
        <f>1/G14</f>
        <v>0.86694478255290952</v>
      </c>
      <c r="J15" s="39" t="s">
        <v>128</v>
      </c>
      <c r="K15" s="74">
        <f>1/K14</f>
        <v>0.93457943925233644</v>
      </c>
      <c r="N15" s="39" t="s">
        <v>128</v>
      </c>
      <c r="O15" s="74">
        <f>1/O14</f>
        <v>0.72988083652095492</v>
      </c>
      <c r="R15" s="39" t="s">
        <v>128</v>
      </c>
      <c r="S15" s="74">
        <f>1/S14</f>
        <v>0.75580680282513402</v>
      </c>
      <c r="V15" s="39" t="s">
        <v>128</v>
      </c>
      <c r="W15" s="74">
        <f>1/W14</f>
        <v>0.79383224102016958</v>
      </c>
    </row>
    <row r="16" spans="2:24" x14ac:dyDescent="0.2">
      <c r="B16" s="39" t="s">
        <v>129</v>
      </c>
      <c r="C16" s="76">
        <f>(1-C15)/C13</f>
        <v>2.6005257398719595</v>
      </c>
      <c r="F16" s="39" t="s">
        <v>129</v>
      </c>
      <c r="G16" s="76">
        <f>(1-G15)/G13</f>
        <v>1.7980434790147364</v>
      </c>
      <c r="J16" s="39" t="s">
        <v>129</v>
      </c>
      <c r="K16" s="76">
        <f>(1-K15)/K13</f>
        <v>0.93457943925233644</v>
      </c>
      <c r="N16" s="39" t="s">
        <v>129</v>
      </c>
      <c r="O16" s="76">
        <f>(1-O15)/O13</f>
        <v>4.1556794381391553</v>
      </c>
      <c r="R16" s="39" t="s">
        <v>129</v>
      </c>
      <c r="S16" s="76">
        <f>(1-S15)/S13</f>
        <v>3.3681820299981515</v>
      </c>
      <c r="V16" s="39" t="s">
        <v>129</v>
      </c>
      <c r="W16" s="76">
        <f>(1-W15)/W13</f>
        <v>2.5770969872478804</v>
      </c>
    </row>
    <row r="17" spans="2:23" ht="17" thickBot="1" x14ac:dyDescent="0.25">
      <c r="B17" s="40" t="s">
        <v>131</v>
      </c>
      <c r="C17" s="131">
        <f>1/C13</f>
        <v>13.333333333333334</v>
      </c>
      <c r="F17" s="40" t="s">
        <v>131</v>
      </c>
      <c r="G17" s="131">
        <f>1/G13</f>
        <v>13.513513513513514</v>
      </c>
      <c r="J17" s="40" t="s">
        <v>131</v>
      </c>
      <c r="K17" s="131">
        <f>1/K13</f>
        <v>14.285714285714285</v>
      </c>
      <c r="N17" s="40" t="s">
        <v>131</v>
      </c>
      <c r="O17" s="131">
        <f>1/O13</f>
        <v>15.384615384615383</v>
      </c>
      <c r="R17" s="40" t="s">
        <v>131</v>
      </c>
      <c r="S17" s="131">
        <f>1/S13</f>
        <v>13.793103448275863</v>
      </c>
      <c r="V17" s="40" t="s">
        <v>131</v>
      </c>
      <c r="W17" s="131">
        <f>1/W13</f>
        <v>12.5</v>
      </c>
    </row>
    <row r="19" spans="2:23" x14ac:dyDescent="0.2">
      <c r="B19" s="86" t="s">
        <v>151</v>
      </c>
    </row>
    <row r="20" spans="2:23" x14ac:dyDescent="0.2">
      <c r="B20" s="118" t="s">
        <v>109</v>
      </c>
      <c r="C20" s="4" t="s">
        <v>110</v>
      </c>
      <c r="D20" s="4" t="s">
        <v>111</v>
      </c>
      <c r="E20" s="4" t="s">
        <v>112</v>
      </c>
      <c r="F20" s="4" t="s">
        <v>113</v>
      </c>
      <c r="G20" s="4" t="s">
        <v>114</v>
      </c>
      <c r="H20" s="4" t="s">
        <v>115</v>
      </c>
    </row>
    <row r="21" spans="2:23" x14ac:dyDescent="0.2">
      <c r="B21" s="118" t="s">
        <v>116</v>
      </c>
      <c r="C21" s="116">
        <f>C2</f>
        <v>1500000</v>
      </c>
      <c r="D21" s="116">
        <f>G2</f>
        <v>1500000</v>
      </c>
      <c r="E21" s="116">
        <f>K2</f>
        <v>1500000</v>
      </c>
      <c r="F21" s="116">
        <f>O2</f>
        <v>2050000</v>
      </c>
      <c r="G21" s="116">
        <f>S2</f>
        <v>2050000</v>
      </c>
      <c r="H21" s="116">
        <f>W2</f>
        <v>2050000</v>
      </c>
    </row>
    <row r="22" spans="2:23" x14ac:dyDescent="0.2">
      <c r="B22" s="118" t="s">
        <v>117</v>
      </c>
      <c r="C22" s="116">
        <f>C5</f>
        <v>2000000</v>
      </c>
      <c r="D22" s="116">
        <f>G5</f>
        <v>2000000</v>
      </c>
      <c r="E22" s="116">
        <f>K5</f>
        <v>2050000</v>
      </c>
      <c r="F22" s="116">
        <f>O5</f>
        <v>2100000</v>
      </c>
      <c r="G22" s="116">
        <f>S5</f>
        <v>2200000</v>
      </c>
      <c r="H22" s="116">
        <f>W5</f>
        <v>2220000</v>
      </c>
    </row>
    <row r="23" spans="2:23" x14ac:dyDescent="0.2">
      <c r="B23" s="118" t="s">
        <v>118</v>
      </c>
      <c r="C23" s="4">
        <v>3</v>
      </c>
      <c r="D23" s="4">
        <v>2</v>
      </c>
      <c r="E23" s="4">
        <v>1</v>
      </c>
      <c r="F23" s="4">
        <v>5</v>
      </c>
      <c r="G23" s="4">
        <v>4</v>
      </c>
      <c r="H23" s="4">
        <v>3</v>
      </c>
    </row>
    <row r="24" spans="2:23" x14ac:dyDescent="0.2">
      <c r="B24" s="118" t="s">
        <v>119</v>
      </c>
      <c r="C24" s="117">
        <f>C13</f>
        <v>7.4999999999999997E-2</v>
      </c>
      <c r="D24" s="117">
        <f>G13</f>
        <v>7.3999999999999996E-2</v>
      </c>
      <c r="E24" s="117">
        <f>K13</f>
        <v>7.0000000000000007E-2</v>
      </c>
      <c r="F24" s="117">
        <f>O13</f>
        <v>6.5000000000000002E-2</v>
      </c>
      <c r="G24" s="117">
        <f>S13</f>
        <v>7.2499999999999995E-2</v>
      </c>
      <c r="H24" s="117">
        <f>W13</f>
        <v>0.08</v>
      </c>
    </row>
    <row r="25" spans="2:23" x14ac:dyDescent="0.2">
      <c r="B25" s="118" t="s">
        <v>120</v>
      </c>
      <c r="C25" s="116">
        <f>D9</f>
        <v>25366403.796730686</v>
      </c>
      <c r="D25" s="116">
        <f>H9</f>
        <v>26128005.287519664</v>
      </c>
      <c r="E25" s="116">
        <f>L9</f>
        <v>28771695.594125498</v>
      </c>
      <c r="F25" s="116">
        <f>P9</f>
        <v>32099908.335785352</v>
      </c>
      <c r="G25" s="116">
        <f>T9</f>
        <v>29839600.281707175</v>
      </c>
      <c r="H25" s="116">
        <f>X9</f>
        <v>27311893.512167864</v>
      </c>
    </row>
    <row r="26" spans="2:23" x14ac:dyDescent="0.2">
      <c r="B26" s="118"/>
      <c r="C26" s="116"/>
      <c r="D26" s="116"/>
      <c r="E26" s="116"/>
      <c r="F26" s="116"/>
      <c r="G26" s="116"/>
      <c r="H26" s="116"/>
    </row>
    <row r="27" spans="2:23" x14ac:dyDescent="0.2">
      <c r="B27" s="86" t="s">
        <v>152</v>
      </c>
    </row>
    <row r="28" spans="2:23" x14ac:dyDescent="0.2">
      <c r="B28" s="119"/>
      <c r="C28" s="120" t="s">
        <v>110</v>
      </c>
      <c r="D28" s="120" t="s">
        <v>111</v>
      </c>
      <c r="E28" s="120" t="s">
        <v>112</v>
      </c>
      <c r="F28" s="120" t="s">
        <v>113</v>
      </c>
      <c r="G28" s="120" t="s">
        <v>114</v>
      </c>
      <c r="H28" s="121" t="s">
        <v>115</v>
      </c>
    </row>
    <row r="29" spans="2:23" x14ac:dyDescent="0.2">
      <c r="B29" s="122" t="s">
        <v>120</v>
      </c>
      <c r="C29" s="51">
        <f>C25</f>
        <v>25366403.796730686</v>
      </c>
      <c r="D29" s="51">
        <f t="shared" ref="D29:H29" si="0">D25</f>
        <v>26128005.287519664</v>
      </c>
      <c r="E29" s="51">
        <f t="shared" si="0"/>
        <v>28771695.594125498</v>
      </c>
      <c r="F29" s="51">
        <f t="shared" si="0"/>
        <v>32099908.335785352</v>
      </c>
      <c r="G29" s="51">
        <f t="shared" si="0"/>
        <v>29839600.281707175</v>
      </c>
      <c r="H29" s="123">
        <f t="shared" si="0"/>
        <v>27311893.512167864</v>
      </c>
    </row>
    <row r="30" spans="2:23" x14ac:dyDescent="0.2">
      <c r="B30" s="124" t="s">
        <v>121</v>
      </c>
      <c r="C30" s="52"/>
      <c r="D30" s="52">
        <f>C21</f>
        <v>1500000</v>
      </c>
      <c r="E30" s="52">
        <f t="shared" ref="E30:H30" si="1">D21</f>
        <v>1500000</v>
      </c>
      <c r="F30" s="52">
        <f t="shared" si="1"/>
        <v>1500000</v>
      </c>
      <c r="G30" s="52">
        <f t="shared" si="1"/>
        <v>2050000</v>
      </c>
      <c r="H30" s="125">
        <f t="shared" si="1"/>
        <v>2050000</v>
      </c>
    </row>
    <row r="31" spans="2:23" x14ac:dyDescent="0.2">
      <c r="B31" s="122" t="s">
        <v>122</v>
      </c>
      <c r="C31" s="126"/>
      <c r="D31" s="126">
        <f>D30/C29</f>
        <v>5.913333289259258E-2</v>
      </c>
      <c r="E31" s="126">
        <f t="shared" ref="E31:H31" si="2">E30/D29</f>
        <v>5.7409663825982608E-2</v>
      </c>
      <c r="F31" s="126">
        <f t="shared" si="2"/>
        <v>5.2134570765661255E-2</v>
      </c>
      <c r="G31" s="126">
        <f t="shared" si="2"/>
        <v>6.3863110715323634E-2</v>
      </c>
      <c r="H31" s="127">
        <f t="shared" si="2"/>
        <v>6.8700652175181079E-2</v>
      </c>
    </row>
    <row r="32" spans="2:23" x14ac:dyDescent="0.2">
      <c r="B32" s="124" t="s">
        <v>123</v>
      </c>
      <c r="C32" s="128"/>
      <c r="D32" s="128">
        <f>(D29-C29)/C29</f>
        <v>3.0024022990879595E-2</v>
      </c>
      <c r="E32" s="128">
        <f>(E29-D29)/D29</f>
        <v>0.1011822478414999</v>
      </c>
      <c r="F32" s="128">
        <f>(F29-E29)/E29</f>
        <v>0.11567662846882741</v>
      </c>
      <c r="G32" s="128">
        <f>(G29-F29)/F29</f>
        <v>-7.0414782199186496E-2</v>
      </c>
      <c r="H32" s="129">
        <f>(H29-G29)/G29</f>
        <v>-8.4709806621937001E-2</v>
      </c>
    </row>
    <row r="33" spans="2:8" x14ac:dyDescent="0.2">
      <c r="B33" s="122" t="s">
        <v>124</v>
      </c>
      <c r="C33" s="51"/>
      <c r="D33" s="51">
        <f>D31+D32</f>
        <v>8.9157355883472178E-2</v>
      </c>
      <c r="E33" s="51">
        <f t="shared" ref="E33:H33" si="3">E31+E32</f>
        <v>0.15859191166748252</v>
      </c>
      <c r="F33" s="51">
        <f t="shared" si="3"/>
        <v>0.16781119923448867</v>
      </c>
      <c r="G33" s="51">
        <f t="shared" si="3"/>
        <v>-6.5516714838628615E-3</v>
      </c>
      <c r="H33" s="123">
        <f t="shared" si="3"/>
        <v>-1.6009154446755922E-2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037F0-1191-ED40-B6DB-6ECDBB2B3FE4}">
  <sheetPr>
    <tabColor theme="4" tint="0.59999389629810485"/>
  </sheetPr>
  <dimension ref="B1:C10"/>
  <sheetViews>
    <sheetView showGridLines="0" workbookViewId="0">
      <selection activeCell="B10" sqref="B10"/>
    </sheetView>
  </sheetViews>
  <sheetFormatPr baseColWidth="10" defaultColWidth="11" defaultRowHeight="16" x14ac:dyDescent="0.2"/>
  <cols>
    <col min="2" max="2" width="26.5" customWidth="1"/>
  </cols>
  <sheetData>
    <row r="1" spans="2:3" ht="17" thickBot="1" x14ac:dyDescent="0.25"/>
    <row r="2" spans="2:3" x14ac:dyDescent="0.2">
      <c r="B2" s="33" t="s">
        <v>66</v>
      </c>
      <c r="C2" s="5">
        <v>2780</v>
      </c>
    </row>
    <row r="3" spans="2:3" x14ac:dyDescent="0.2">
      <c r="B3" s="34" t="s">
        <v>67</v>
      </c>
      <c r="C3" s="6">
        <v>220</v>
      </c>
    </row>
    <row r="4" spans="2:3" x14ac:dyDescent="0.2">
      <c r="B4" s="35" t="s">
        <v>73</v>
      </c>
      <c r="C4" s="7">
        <v>3000</v>
      </c>
    </row>
    <row r="5" spans="2:3" x14ac:dyDescent="0.2">
      <c r="B5" s="34" t="s">
        <v>68</v>
      </c>
      <c r="C5" s="6">
        <v>1260</v>
      </c>
    </row>
    <row r="6" spans="2:3" x14ac:dyDescent="0.2">
      <c r="B6" s="35" t="s">
        <v>74</v>
      </c>
      <c r="C6" s="7">
        <v>1740</v>
      </c>
    </row>
    <row r="7" spans="2:3" x14ac:dyDescent="0.2">
      <c r="B7" s="34" t="s">
        <v>69</v>
      </c>
      <c r="C7" s="6">
        <v>1200</v>
      </c>
    </row>
    <row r="8" spans="2:3" x14ac:dyDescent="0.2">
      <c r="B8" s="35" t="s">
        <v>70</v>
      </c>
      <c r="C8" s="10">
        <v>50</v>
      </c>
    </row>
    <row r="9" spans="2:3" x14ac:dyDescent="0.2">
      <c r="B9" s="34" t="s">
        <v>71</v>
      </c>
      <c r="C9" s="8">
        <v>4.1700000000000001E-2</v>
      </c>
    </row>
    <row r="10" spans="2:3" ht="17" thickBot="1" x14ac:dyDescent="0.25">
      <c r="B10" s="36" t="s">
        <v>72</v>
      </c>
      <c r="C10" s="9">
        <v>0.42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F1302-C1F9-8F4B-8A87-9E0463173E74}">
  <sheetPr>
    <tabColor theme="4" tint="0.59999389629810485"/>
  </sheetPr>
  <dimension ref="B2:D9"/>
  <sheetViews>
    <sheetView showGridLines="0" workbookViewId="0">
      <selection activeCell="F6" sqref="F6"/>
    </sheetView>
  </sheetViews>
  <sheetFormatPr baseColWidth="10" defaultColWidth="11" defaultRowHeight="16" x14ac:dyDescent="0.2"/>
  <cols>
    <col min="2" max="2" width="16.1640625" bestFit="1" customWidth="1"/>
    <col min="3" max="3" width="12" customWidth="1"/>
    <col min="4" max="4" width="11.83203125" customWidth="1"/>
  </cols>
  <sheetData>
    <row r="2" spans="2:4" x14ac:dyDescent="0.2">
      <c r="B2" s="15" t="s">
        <v>60</v>
      </c>
      <c r="C2" s="15" t="s">
        <v>77</v>
      </c>
      <c r="D2" s="15" t="s">
        <v>78</v>
      </c>
    </row>
    <row r="3" spans="2:4" x14ac:dyDescent="0.2">
      <c r="B3" s="15">
        <v>1</v>
      </c>
      <c r="C3" s="16">
        <v>0.1</v>
      </c>
      <c r="D3" s="16">
        <v>0.2</v>
      </c>
    </row>
    <row r="4" spans="2:4" x14ac:dyDescent="0.2">
      <c r="B4" s="15">
        <v>2</v>
      </c>
      <c r="C4" s="16">
        <v>0.1</v>
      </c>
      <c r="D4" s="16">
        <v>0.2</v>
      </c>
    </row>
    <row r="5" spans="2:4" x14ac:dyDescent="0.2">
      <c r="B5" s="15">
        <v>3</v>
      </c>
      <c r="C5" s="16">
        <v>0.1</v>
      </c>
      <c r="D5" s="16">
        <v>-0.4</v>
      </c>
    </row>
    <row r="6" spans="2:4" x14ac:dyDescent="0.2">
      <c r="B6" s="15">
        <v>4</v>
      </c>
      <c r="C6" s="16">
        <v>0.1</v>
      </c>
      <c r="D6" s="16">
        <v>0.25</v>
      </c>
    </row>
    <row r="7" spans="2:4" x14ac:dyDescent="0.2">
      <c r="B7" s="15">
        <v>5</v>
      </c>
      <c r="C7" s="16">
        <v>0.1</v>
      </c>
      <c r="D7" s="16">
        <v>0.25</v>
      </c>
    </row>
    <row r="8" spans="2:4" x14ac:dyDescent="0.2">
      <c r="B8" s="11" t="s">
        <v>79</v>
      </c>
      <c r="C8" s="12">
        <f>AVERAGE(C3:C7)</f>
        <v>0.1</v>
      </c>
      <c r="D8" s="12">
        <f>AVERAGE(D3:D7)</f>
        <v>0.1</v>
      </c>
    </row>
    <row r="9" spans="2:4" x14ac:dyDescent="0.2">
      <c r="B9" s="13" t="s">
        <v>1</v>
      </c>
      <c r="C9" s="14">
        <f>0+STDEV(C3:C7)</f>
        <v>0</v>
      </c>
      <c r="D9" s="14">
        <f>0+STDEV(D3:D7)</f>
        <v>0.28062430400804561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D6A0D-D1CA-294A-9AEF-EF6CC61033CD}">
  <sheetPr>
    <tabColor theme="4" tint="0.59999389629810485"/>
  </sheetPr>
  <dimension ref="B1:F12"/>
  <sheetViews>
    <sheetView showGridLines="0" workbookViewId="0">
      <selection activeCell="B4" sqref="B4:C10"/>
    </sheetView>
  </sheetViews>
  <sheetFormatPr baseColWidth="10" defaultColWidth="11" defaultRowHeight="16" x14ac:dyDescent="0.2"/>
  <cols>
    <col min="2" max="2" width="25.5" customWidth="1"/>
  </cols>
  <sheetData>
    <row r="1" spans="2:6" ht="17" thickBot="1" x14ac:dyDescent="0.25"/>
    <row r="2" spans="2:6" x14ac:dyDescent="0.2">
      <c r="B2" s="37" t="s">
        <v>44</v>
      </c>
      <c r="C2" s="17">
        <v>0.05</v>
      </c>
      <c r="D2" s="17">
        <v>0.04</v>
      </c>
      <c r="E2" s="17">
        <v>0.03</v>
      </c>
      <c r="F2" s="18">
        <v>0.02</v>
      </c>
    </row>
    <row r="3" spans="2:6" x14ac:dyDescent="0.2">
      <c r="B3" s="38" t="s">
        <v>45</v>
      </c>
      <c r="C3" s="145"/>
      <c r="D3" s="146"/>
      <c r="E3" s="146"/>
      <c r="F3" s="147"/>
    </row>
    <row r="4" spans="2:6" x14ac:dyDescent="0.2">
      <c r="B4" s="39" t="s">
        <v>46</v>
      </c>
      <c r="C4" s="21">
        <v>6</v>
      </c>
      <c r="D4" s="21">
        <v>9</v>
      </c>
      <c r="E4" s="21">
        <v>16</v>
      </c>
      <c r="F4" s="22">
        <v>34</v>
      </c>
    </row>
    <row r="5" spans="2:6" x14ac:dyDescent="0.2">
      <c r="B5" s="39" t="s">
        <v>23</v>
      </c>
      <c r="C5" s="19">
        <v>4</v>
      </c>
      <c r="D5" s="19">
        <v>6</v>
      </c>
      <c r="E5" s="19">
        <v>12</v>
      </c>
      <c r="F5" s="20">
        <v>47</v>
      </c>
    </row>
    <row r="6" spans="2:6" x14ac:dyDescent="0.2">
      <c r="B6" s="39" t="s">
        <v>22</v>
      </c>
      <c r="C6" s="21">
        <v>3</v>
      </c>
      <c r="D6" s="21">
        <v>4</v>
      </c>
      <c r="E6" s="21">
        <v>6</v>
      </c>
      <c r="F6" s="22">
        <v>11</v>
      </c>
    </row>
    <row r="7" spans="2:6" x14ac:dyDescent="0.2">
      <c r="B7" s="39" t="s">
        <v>47</v>
      </c>
      <c r="C7" s="19">
        <v>8</v>
      </c>
      <c r="D7" s="19">
        <v>12</v>
      </c>
      <c r="E7" s="19">
        <v>20</v>
      </c>
      <c r="F7" s="20">
        <v>34</v>
      </c>
    </row>
    <row r="8" spans="2:6" x14ac:dyDescent="0.2">
      <c r="B8" s="39" t="s">
        <v>48</v>
      </c>
      <c r="C8" s="23">
        <v>10</v>
      </c>
      <c r="D8" s="23">
        <v>16</v>
      </c>
      <c r="E8" s="23">
        <v>30</v>
      </c>
      <c r="F8" s="24">
        <v>81</v>
      </c>
    </row>
    <row r="9" spans="2:6" x14ac:dyDescent="0.2">
      <c r="B9" s="39" t="s">
        <v>25</v>
      </c>
      <c r="C9" s="25">
        <v>5</v>
      </c>
      <c r="D9" s="25">
        <v>7</v>
      </c>
      <c r="E9" s="25">
        <v>12</v>
      </c>
      <c r="F9" s="26">
        <v>24</v>
      </c>
    </row>
    <row r="10" spans="2:6" x14ac:dyDescent="0.2">
      <c r="B10" s="39" t="s">
        <v>49</v>
      </c>
      <c r="C10" s="23">
        <v>5</v>
      </c>
      <c r="D10" s="23">
        <v>8</v>
      </c>
      <c r="E10" s="23">
        <v>12</v>
      </c>
      <c r="F10" s="24">
        <v>23</v>
      </c>
    </row>
    <row r="11" spans="2:6" x14ac:dyDescent="0.2">
      <c r="B11" s="39" t="s">
        <v>50</v>
      </c>
      <c r="C11" s="21">
        <v>4</v>
      </c>
      <c r="D11" s="21">
        <v>6</v>
      </c>
      <c r="E11" s="21">
        <v>11</v>
      </c>
      <c r="F11" s="22">
        <v>21</v>
      </c>
    </row>
    <row r="12" spans="2:6" ht="17" thickBot="1" x14ac:dyDescent="0.25">
      <c r="B12" s="40" t="s">
        <v>51</v>
      </c>
      <c r="C12" s="27">
        <v>5</v>
      </c>
      <c r="D12" s="27">
        <v>8</v>
      </c>
      <c r="E12" s="27">
        <v>14</v>
      </c>
      <c r="F12" s="28">
        <v>33</v>
      </c>
    </row>
  </sheetData>
  <mergeCells count="1">
    <mergeCell ref="C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07F7D-1624-6A4D-AE3A-1C0FA6ECD121}">
  <sheetPr>
    <tabColor theme="4" tint="0.59999389629810485"/>
  </sheetPr>
  <dimension ref="B2:F6"/>
  <sheetViews>
    <sheetView showGridLines="0" workbookViewId="0">
      <selection activeCell="B2" sqref="B2:F6"/>
    </sheetView>
  </sheetViews>
  <sheetFormatPr baseColWidth="10" defaultColWidth="11" defaultRowHeight="16" x14ac:dyDescent="0.2"/>
  <cols>
    <col min="2" max="2" width="18.5" customWidth="1"/>
  </cols>
  <sheetData>
    <row r="2" spans="2:6" x14ac:dyDescent="0.2">
      <c r="B2" s="31" t="s">
        <v>146</v>
      </c>
      <c r="C2" s="32" t="s">
        <v>52</v>
      </c>
      <c r="D2" s="32" t="s">
        <v>53</v>
      </c>
      <c r="E2" s="32" t="s">
        <v>54</v>
      </c>
      <c r="F2" s="32" t="s">
        <v>55</v>
      </c>
    </row>
    <row r="3" spans="2:6" x14ac:dyDescent="0.2">
      <c r="B3" s="29" t="s">
        <v>56</v>
      </c>
      <c r="C3" s="30">
        <v>3</v>
      </c>
      <c r="D3" s="30">
        <v>13</v>
      </c>
      <c r="E3" s="30">
        <v>20.8</v>
      </c>
      <c r="F3" s="30">
        <f>E3-C3</f>
        <v>17.8</v>
      </c>
    </row>
    <row r="4" spans="2:6" x14ac:dyDescent="0.2">
      <c r="B4" s="29" t="s">
        <v>57</v>
      </c>
      <c r="C4" s="30">
        <v>-8.4</v>
      </c>
      <c r="D4" s="30">
        <v>-5.8</v>
      </c>
      <c r="E4" s="30">
        <v>-2.2999999999999998</v>
      </c>
      <c r="F4" s="30">
        <f>E4-C4</f>
        <v>6.1000000000000005</v>
      </c>
    </row>
    <row r="5" spans="2:6" x14ac:dyDescent="0.2">
      <c r="B5" s="29" t="s">
        <v>58</v>
      </c>
      <c r="C5" s="30">
        <v>-12.4</v>
      </c>
      <c r="D5" s="30">
        <v>-9.6</v>
      </c>
      <c r="E5" s="30">
        <v>-5.0999999999999996</v>
      </c>
      <c r="F5" s="30">
        <f t="shared" ref="F5:F6" si="0">E5-C5</f>
        <v>7.3000000000000007</v>
      </c>
    </row>
    <row r="6" spans="2:6" x14ac:dyDescent="0.2">
      <c r="B6" s="29" t="s">
        <v>59</v>
      </c>
      <c r="C6" s="30">
        <v>-9.9</v>
      </c>
      <c r="D6" s="30">
        <v>-5.3</v>
      </c>
      <c r="E6" s="30">
        <v>-2.2999999999999998</v>
      </c>
      <c r="F6" s="30">
        <f t="shared" si="0"/>
        <v>7.6000000000000005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57923-E8EC-9445-8D1E-93F2988215DA}">
  <sheetPr>
    <tabColor theme="4" tint="0.59999389629810485"/>
  </sheetPr>
  <dimension ref="B2:G9"/>
  <sheetViews>
    <sheetView showGridLines="0" workbookViewId="0">
      <selection activeCell="B2" sqref="B2:G9"/>
    </sheetView>
  </sheetViews>
  <sheetFormatPr baseColWidth="10" defaultColWidth="11" defaultRowHeight="16" x14ac:dyDescent="0.2"/>
  <cols>
    <col min="3" max="3" width="12.6640625" bestFit="1" customWidth="1"/>
  </cols>
  <sheetData>
    <row r="2" spans="2:7" x14ac:dyDescent="0.2">
      <c r="B2" s="31" t="s">
        <v>60</v>
      </c>
      <c r="C2" s="31" t="s">
        <v>61</v>
      </c>
      <c r="D2" s="31" t="s">
        <v>2</v>
      </c>
      <c r="E2" s="31" t="s">
        <v>3</v>
      </c>
      <c r="F2" s="31" t="s">
        <v>62</v>
      </c>
      <c r="G2" s="31" t="s">
        <v>63</v>
      </c>
    </row>
    <row r="3" spans="2:7" x14ac:dyDescent="0.2">
      <c r="B3" s="31">
        <v>1</v>
      </c>
      <c r="C3" s="41">
        <v>18</v>
      </c>
      <c r="D3" s="41">
        <v>10</v>
      </c>
      <c r="E3" s="41">
        <v>20</v>
      </c>
      <c r="F3" s="41">
        <f>D3-C3</f>
        <v>-8</v>
      </c>
      <c r="G3" s="41">
        <f>E3-C3</f>
        <v>2</v>
      </c>
    </row>
    <row r="4" spans="2:7" x14ac:dyDescent="0.2">
      <c r="B4" s="31">
        <v>2</v>
      </c>
      <c r="C4" s="41">
        <v>17</v>
      </c>
      <c r="D4" s="41">
        <v>10</v>
      </c>
      <c r="E4" s="41">
        <v>20</v>
      </c>
      <c r="F4" s="41">
        <f>D4-C4</f>
        <v>-7</v>
      </c>
      <c r="G4" s="41">
        <f>E4-C4</f>
        <v>3</v>
      </c>
    </row>
    <row r="5" spans="2:7" x14ac:dyDescent="0.2">
      <c r="B5" s="31">
        <v>3</v>
      </c>
      <c r="C5" s="41">
        <v>-30</v>
      </c>
      <c r="D5" s="41">
        <v>10</v>
      </c>
      <c r="E5" s="41">
        <v>-40</v>
      </c>
      <c r="F5" s="41">
        <f>D5-C5</f>
        <v>40</v>
      </c>
      <c r="G5" s="41">
        <f>E5-C5</f>
        <v>-10</v>
      </c>
    </row>
    <row r="6" spans="2:7" x14ac:dyDescent="0.2">
      <c r="B6" s="31">
        <v>4</v>
      </c>
      <c r="C6" s="41">
        <v>20</v>
      </c>
      <c r="D6" s="41">
        <v>10</v>
      </c>
      <c r="E6" s="41">
        <v>25</v>
      </c>
      <c r="F6" s="41">
        <f>D6-C6</f>
        <v>-10</v>
      </c>
      <c r="G6" s="41">
        <f>E6-C6</f>
        <v>5</v>
      </c>
    </row>
    <row r="7" spans="2:7" x14ac:dyDescent="0.2">
      <c r="B7" s="31">
        <v>5</v>
      </c>
      <c r="C7" s="41">
        <v>21</v>
      </c>
      <c r="D7" s="41">
        <v>10</v>
      </c>
      <c r="E7" s="41">
        <v>25</v>
      </c>
      <c r="F7" s="41">
        <f>D7-C7</f>
        <v>-11</v>
      </c>
      <c r="G7" s="41">
        <f>E7-C7</f>
        <v>4</v>
      </c>
    </row>
    <row r="8" spans="2:7" x14ac:dyDescent="0.2">
      <c r="B8" s="43" t="s">
        <v>64</v>
      </c>
      <c r="C8" s="44">
        <f>AVERAGE(C3:C7)</f>
        <v>9.1999999999999993</v>
      </c>
      <c r="D8" s="44">
        <f>AVERAGE(D3:D7)</f>
        <v>10</v>
      </c>
      <c r="E8" s="44">
        <f>AVERAGE(E3:E7)</f>
        <v>10</v>
      </c>
      <c r="F8" s="44">
        <f>AVERAGE(F3:F7)</f>
        <v>0.8</v>
      </c>
      <c r="G8" s="44">
        <f>AVERAGE(G3:G7)</f>
        <v>0.8</v>
      </c>
    </row>
    <row r="9" spans="2:7" x14ac:dyDescent="0.2">
      <c r="B9" s="32" t="s">
        <v>65</v>
      </c>
      <c r="C9" s="42">
        <f>STDEV(C3:C7)</f>
        <v>21.970434679359442</v>
      </c>
      <c r="D9" s="42">
        <f>STDEV(D3:D7)</f>
        <v>0</v>
      </c>
      <c r="E9" s="42">
        <f>STDEV(E3:E7)</f>
        <v>28.062430400804562</v>
      </c>
      <c r="F9" s="42">
        <f>STDEV(F3:F7)</f>
        <v>21.970434679359442</v>
      </c>
      <c r="G9" s="42">
        <f>STDEV(G3:G7)</f>
        <v>6.1400325732035004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4DE07-33ED-8140-856A-0D0B8675BE9D}">
  <sheetPr>
    <tabColor theme="4" tint="0.59999389629810485"/>
  </sheetPr>
  <dimension ref="B1:F8"/>
  <sheetViews>
    <sheetView showGridLines="0" workbookViewId="0">
      <selection activeCell="G10" sqref="G10"/>
    </sheetView>
  </sheetViews>
  <sheetFormatPr baseColWidth="10" defaultColWidth="11" defaultRowHeight="16" x14ac:dyDescent="0.2"/>
  <cols>
    <col min="2" max="2" width="18.33203125" customWidth="1"/>
    <col min="4" max="4" width="16.5" customWidth="1"/>
  </cols>
  <sheetData>
    <row r="1" spans="2:6" ht="17" thickBot="1" x14ac:dyDescent="0.25"/>
    <row r="2" spans="2:6" x14ac:dyDescent="0.2">
      <c r="B2" s="45" t="s">
        <v>35</v>
      </c>
      <c r="C2" s="46" t="s">
        <v>37</v>
      </c>
      <c r="D2" s="46" t="s">
        <v>36</v>
      </c>
      <c r="E2" s="46" t="s">
        <v>75</v>
      </c>
      <c r="F2" s="49" t="s">
        <v>76</v>
      </c>
    </row>
    <row r="3" spans="2:6" x14ac:dyDescent="0.2">
      <c r="B3" s="47" t="s">
        <v>38</v>
      </c>
      <c r="C3" s="51">
        <v>47599</v>
      </c>
      <c r="D3" s="54">
        <v>2901</v>
      </c>
      <c r="E3" s="57">
        <f>C3/$C$8</f>
        <v>0.24178375138419025</v>
      </c>
      <c r="F3" s="58">
        <v>0.46800000000000003</v>
      </c>
    </row>
    <row r="4" spans="2:6" x14ac:dyDescent="0.2">
      <c r="B4" s="48" t="s">
        <v>39</v>
      </c>
      <c r="C4" s="52">
        <v>52260</v>
      </c>
      <c r="D4" s="55">
        <v>1828</v>
      </c>
      <c r="E4" s="59">
        <f t="shared" ref="E4:E8" si="0">C4/$C$8</f>
        <v>0.26545975435067509</v>
      </c>
      <c r="F4" s="60">
        <v>0.26500000000000001</v>
      </c>
    </row>
    <row r="5" spans="2:6" x14ac:dyDescent="0.2">
      <c r="B5" s="47" t="s">
        <v>40</v>
      </c>
      <c r="C5" s="51">
        <v>52567</v>
      </c>
      <c r="D5" s="54">
        <v>2564</v>
      </c>
      <c r="E5" s="57">
        <f t="shared" si="0"/>
        <v>0.26701919071855984</v>
      </c>
      <c r="F5" s="58">
        <v>0.154</v>
      </c>
    </row>
    <row r="6" spans="2:6" x14ac:dyDescent="0.2">
      <c r="B6" s="48" t="s">
        <v>41</v>
      </c>
      <c r="C6" s="52">
        <v>17782</v>
      </c>
      <c r="D6" s="55">
        <v>1837</v>
      </c>
      <c r="E6" s="59">
        <f t="shared" si="0"/>
        <v>9.0325399002367093E-2</v>
      </c>
      <c r="F6" s="60">
        <v>7.4999999999999997E-2</v>
      </c>
    </row>
    <row r="7" spans="2:6" x14ac:dyDescent="0.2">
      <c r="B7" s="47" t="s">
        <v>42</v>
      </c>
      <c r="C7" s="51">
        <v>26658</v>
      </c>
      <c r="D7" s="54">
        <v>2818</v>
      </c>
      <c r="E7" s="57">
        <f t="shared" si="0"/>
        <v>0.13541190454420773</v>
      </c>
      <c r="F7" s="58">
        <v>3.7999999999999999E-2</v>
      </c>
    </row>
    <row r="8" spans="2:6" ht="17" thickBot="1" x14ac:dyDescent="0.25">
      <c r="B8" s="50" t="s">
        <v>43</v>
      </c>
      <c r="C8" s="53">
        <f>SUM(C3:C7)</f>
        <v>196866</v>
      </c>
      <c r="D8" s="56">
        <f>SUM(D3:D7)</f>
        <v>11948</v>
      </c>
      <c r="E8" s="61">
        <f t="shared" si="0"/>
        <v>1</v>
      </c>
      <c r="F8" s="62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997F8-8082-854E-B387-354B917398F4}">
  <sheetPr>
    <tabColor theme="4" tint="0.59999389629810485"/>
  </sheetPr>
  <dimension ref="B2:G17"/>
  <sheetViews>
    <sheetView showGridLines="0" workbookViewId="0">
      <selection activeCell="K10" sqref="K10"/>
    </sheetView>
  </sheetViews>
  <sheetFormatPr baseColWidth="10" defaultColWidth="11" defaultRowHeight="16" x14ac:dyDescent="0.2"/>
  <cols>
    <col min="2" max="2" width="25.1640625" customWidth="1"/>
    <col min="4" max="4" width="13" customWidth="1"/>
    <col min="5" max="5" width="16.1640625" customWidth="1"/>
    <col min="6" max="6" width="11.6640625" customWidth="1"/>
  </cols>
  <sheetData>
    <row r="2" spans="2:7" x14ac:dyDescent="0.2">
      <c r="B2" s="15" t="s">
        <v>146</v>
      </c>
      <c r="C2" s="65" t="s">
        <v>16</v>
      </c>
      <c r="D2" s="65" t="s">
        <v>17</v>
      </c>
      <c r="E2" s="65" t="s">
        <v>18</v>
      </c>
      <c r="F2" s="65" t="s">
        <v>19</v>
      </c>
      <c r="G2" s="65" t="s">
        <v>20</v>
      </c>
    </row>
    <row r="3" spans="2:7" x14ac:dyDescent="0.2">
      <c r="B3" s="15" t="s">
        <v>21</v>
      </c>
      <c r="C3" s="66">
        <v>11.8</v>
      </c>
      <c r="D3" s="66">
        <v>17.2</v>
      </c>
      <c r="E3" s="66">
        <f>-5.4</f>
        <v>-5.4</v>
      </c>
      <c r="F3" s="66">
        <f>-7.5</f>
        <v>-7.5</v>
      </c>
      <c r="G3" s="66">
        <f>F3-E3</f>
        <v>-2.0999999999999996</v>
      </c>
    </row>
    <row r="4" spans="2:7" x14ac:dyDescent="0.2">
      <c r="B4" s="15" t="s">
        <v>22</v>
      </c>
      <c r="C4" s="66">
        <v>12.7</v>
      </c>
      <c r="D4" s="66">
        <v>10.3</v>
      </c>
      <c r="E4" s="66">
        <v>2.4</v>
      </c>
      <c r="F4" s="66">
        <v>1.5</v>
      </c>
      <c r="G4" s="66">
        <f t="shared" ref="G4:G16" si="0">F4-E4</f>
        <v>-0.89999999999999991</v>
      </c>
    </row>
    <row r="5" spans="2:7" x14ac:dyDescent="0.2">
      <c r="B5" s="15" t="s">
        <v>23</v>
      </c>
      <c r="C5" s="66">
        <v>27.1</v>
      </c>
      <c r="D5" s="66">
        <v>21.5</v>
      </c>
      <c r="E5" s="66">
        <v>5.6</v>
      </c>
      <c r="F5" s="66">
        <v>7.5</v>
      </c>
      <c r="G5" s="66">
        <f t="shared" si="0"/>
        <v>1.9000000000000004</v>
      </c>
    </row>
    <row r="6" spans="2:7" x14ac:dyDescent="0.2">
      <c r="B6" s="63" t="s">
        <v>24</v>
      </c>
      <c r="C6" s="64">
        <f>C3+C4+C5</f>
        <v>51.6</v>
      </c>
      <c r="D6" s="64">
        <f t="shared" ref="D6:F6" si="1">D3+D4+D5</f>
        <v>49</v>
      </c>
      <c r="E6" s="64">
        <f t="shared" si="1"/>
        <v>2.5999999999999992</v>
      </c>
      <c r="F6" s="64">
        <f t="shared" si="1"/>
        <v>1.5</v>
      </c>
      <c r="G6" s="64">
        <f t="shared" si="0"/>
        <v>-1.0999999999999992</v>
      </c>
    </row>
    <row r="7" spans="2:7" x14ac:dyDescent="0.2">
      <c r="B7" s="15" t="s">
        <v>33</v>
      </c>
      <c r="C7" s="66">
        <v>10.9</v>
      </c>
      <c r="D7" s="66">
        <v>5.0999999999999996</v>
      </c>
      <c r="E7" s="66">
        <v>5.8</v>
      </c>
      <c r="F7" s="66">
        <v>2</v>
      </c>
      <c r="G7" s="66">
        <f t="shared" si="0"/>
        <v>-3.8</v>
      </c>
    </row>
    <row r="8" spans="2:7" x14ac:dyDescent="0.2">
      <c r="B8" s="15" t="s">
        <v>34</v>
      </c>
      <c r="C8" s="66">
        <v>6.9</v>
      </c>
      <c r="D8" s="66">
        <v>5.2</v>
      </c>
      <c r="E8" s="66">
        <v>1.8</v>
      </c>
      <c r="F8" s="66">
        <v>5</v>
      </c>
      <c r="G8" s="66">
        <f t="shared" si="0"/>
        <v>3.2</v>
      </c>
    </row>
    <row r="9" spans="2:7" x14ac:dyDescent="0.2">
      <c r="B9" s="15" t="s">
        <v>25</v>
      </c>
      <c r="C9" s="66">
        <v>10.6</v>
      </c>
      <c r="D9" s="66">
        <v>7.8</v>
      </c>
      <c r="E9" s="66">
        <v>2.7</v>
      </c>
      <c r="F9" s="66">
        <v>0</v>
      </c>
      <c r="G9" s="66">
        <f t="shared" si="0"/>
        <v>-2.7</v>
      </c>
    </row>
    <row r="10" spans="2:7" x14ac:dyDescent="0.2">
      <c r="B10" s="15" t="s">
        <v>26</v>
      </c>
      <c r="C10" s="66">
        <v>0.5</v>
      </c>
      <c r="D10" s="66">
        <v>6.8</v>
      </c>
      <c r="E10" s="66">
        <v>-6.3</v>
      </c>
      <c r="F10" s="66">
        <v>-4.5</v>
      </c>
      <c r="G10" s="66">
        <f t="shared" si="0"/>
        <v>1.7999999999999998</v>
      </c>
    </row>
    <row r="11" spans="2:7" x14ac:dyDescent="0.2">
      <c r="B11" s="63" t="s">
        <v>27</v>
      </c>
      <c r="C11" s="64">
        <f>C7+C8+C9+C10</f>
        <v>28.9</v>
      </c>
      <c r="D11" s="64">
        <f t="shared" ref="D11:F11" si="2">D7+D8+D9+D10</f>
        <v>24.900000000000002</v>
      </c>
      <c r="E11" s="64">
        <v>4</v>
      </c>
      <c r="F11" s="64">
        <f t="shared" si="2"/>
        <v>2.5</v>
      </c>
      <c r="G11" s="64">
        <f t="shared" si="0"/>
        <v>-1.5</v>
      </c>
    </row>
    <row r="12" spans="2:7" x14ac:dyDescent="0.2">
      <c r="B12" s="15" t="s">
        <v>28</v>
      </c>
      <c r="C12" s="66">
        <v>10</v>
      </c>
      <c r="D12" s="66">
        <v>11.3</v>
      </c>
      <c r="E12" s="66">
        <v>-1.3</v>
      </c>
      <c r="F12" s="66">
        <v>1.5</v>
      </c>
      <c r="G12" s="66">
        <f t="shared" si="0"/>
        <v>2.8</v>
      </c>
    </row>
    <row r="13" spans="2:7" x14ac:dyDescent="0.2">
      <c r="B13" s="15" t="s">
        <v>29</v>
      </c>
      <c r="C13" s="66">
        <v>5</v>
      </c>
      <c r="D13" s="66">
        <v>11.8</v>
      </c>
      <c r="E13" s="66">
        <v>-6.7</v>
      </c>
      <c r="F13" s="66">
        <v>-5</v>
      </c>
      <c r="G13" s="66">
        <f t="shared" si="0"/>
        <v>1.7000000000000002</v>
      </c>
    </row>
    <row r="14" spans="2:7" x14ac:dyDescent="0.2">
      <c r="B14" s="63" t="s">
        <v>30</v>
      </c>
      <c r="C14" s="64">
        <f>C12+C13</f>
        <v>15</v>
      </c>
      <c r="D14" s="64">
        <f>D12+D13</f>
        <v>23.1</v>
      </c>
      <c r="E14" s="64">
        <f>E12+E13</f>
        <v>-8</v>
      </c>
      <c r="F14" s="64">
        <v>-3.5</v>
      </c>
      <c r="G14" s="64">
        <f t="shared" si="0"/>
        <v>4.5</v>
      </c>
    </row>
    <row r="15" spans="2:7" x14ac:dyDescent="0.2">
      <c r="B15" s="15" t="s">
        <v>31</v>
      </c>
      <c r="C15" s="66">
        <v>3.8</v>
      </c>
      <c r="D15" s="66">
        <v>0</v>
      </c>
      <c r="E15" s="66">
        <v>3.8</v>
      </c>
      <c r="F15" s="66">
        <v>2.5</v>
      </c>
      <c r="G15" s="66">
        <f t="shared" si="0"/>
        <v>-1.2999999999999998</v>
      </c>
    </row>
    <row r="16" spans="2:7" x14ac:dyDescent="0.2">
      <c r="B16" s="15" t="s">
        <v>32</v>
      </c>
      <c r="C16" s="66">
        <v>0.7</v>
      </c>
      <c r="D16" s="66">
        <v>3</v>
      </c>
      <c r="E16" s="66">
        <v>-2.2999999999999998</v>
      </c>
      <c r="F16" s="66">
        <v>-3</v>
      </c>
      <c r="G16" s="66">
        <f t="shared" si="0"/>
        <v>-0.70000000000000018</v>
      </c>
    </row>
    <row r="17" spans="2:7" x14ac:dyDescent="0.2">
      <c r="B17" s="11" t="s">
        <v>14</v>
      </c>
      <c r="C17" s="67">
        <f>C6+C11+C14+C15+C16</f>
        <v>100</v>
      </c>
      <c r="D17" s="67">
        <f>D6+D11+D14+D15+D16</f>
        <v>100</v>
      </c>
      <c r="E17" s="67">
        <v>0</v>
      </c>
      <c r="F17" s="67"/>
      <c r="G17" s="67"/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7C6DB-AF71-E143-B36D-325260FE2CCF}">
  <sheetPr>
    <tabColor theme="4" tint="0.59999389629810485"/>
  </sheetPr>
  <dimension ref="B1:E9"/>
  <sheetViews>
    <sheetView showGridLines="0" workbookViewId="0">
      <selection activeCell="I14" sqref="I14"/>
    </sheetView>
  </sheetViews>
  <sheetFormatPr baseColWidth="10" defaultColWidth="11" defaultRowHeight="16" x14ac:dyDescent="0.2"/>
  <cols>
    <col min="2" max="2" width="25.6640625" customWidth="1"/>
  </cols>
  <sheetData>
    <row r="1" spans="2:5" ht="17" thickBot="1" x14ac:dyDescent="0.25"/>
    <row r="2" spans="2:5" x14ac:dyDescent="0.2">
      <c r="B2" s="71" t="s">
        <v>8</v>
      </c>
      <c r="C2" s="72">
        <v>0.5</v>
      </c>
      <c r="D2" s="72">
        <v>1</v>
      </c>
      <c r="E2" s="73">
        <v>2</v>
      </c>
    </row>
    <row r="3" spans="2:5" x14ac:dyDescent="0.2">
      <c r="B3" s="39" t="s">
        <v>9</v>
      </c>
      <c r="C3" s="69">
        <v>0.4</v>
      </c>
      <c r="D3" s="69">
        <v>0.9</v>
      </c>
      <c r="E3" s="74">
        <v>1.8</v>
      </c>
    </row>
    <row r="4" spans="2:5" x14ac:dyDescent="0.2">
      <c r="B4" s="39" t="s">
        <v>10</v>
      </c>
      <c r="C4" s="68">
        <v>0.1</v>
      </c>
      <c r="D4" s="68">
        <v>0.2</v>
      </c>
      <c r="E4" s="75">
        <v>0.2</v>
      </c>
    </row>
    <row r="5" spans="2:5" x14ac:dyDescent="0.2">
      <c r="B5" s="39" t="s">
        <v>11</v>
      </c>
      <c r="C5" s="69">
        <v>0.2</v>
      </c>
      <c r="D5" s="69">
        <v>0.4</v>
      </c>
      <c r="E5" s="74">
        <v>0.9</v>
      </c>
    </row>
    <row r="6" spans="2:5" x14ac:dyDescent="0.2">
      <c r="B6" s="39" t="s">
        <v>12</v>
      </c>
      <c r="C6" s="70">
        <v>-0.2</v>
      </c>
      <c r="D6" s="70">
        <v>-0.2</v>
      </c>
      <c r="E6" s="76">
        <v>-0.6</v>
      </c>
    </row>
    <row r="7" spans="2:5" x14ac:dyDescent="0.2">
      <c r="B7" s="77" t="s">
        <v>13</v>
      </c>
      <c r="C7" s="78">
        <f>C4+C5+C6</f>
        <v>0.10000000000000003</v>
      </c>
      <c r="D7" s="78">
        <f t="shared" ref="D7:E7" si="0">D4+D5+D6</f>
        <v>0.40000000000000008</v>
      </c>
      <c r="E7" s="79">
        <f t="shared" si="0"/>
        <v>0.50000000000000011</v>
      </c>
    </row>
    <row r="8" spans="2:5" x14ac:dyDescent="0.2">
      <c r="B8" s="80" t="s">
        <v>14</v>
      </c>
      <c r="C8" s="81">
        <f>C3+C7</f>
        <v>0.5</v>
      </c>
      <c r="D8" s="81">
        <f t="shared" ref="D8:E8" si="1">D3+D7</f>
        <v>1.3</v>
      </c>
      <c r="E8" s="82">
        <f t="shared" si="1"/>
        <v>2.3000000000000003</v>
      </c>
    </row>
    <row r="9" spans="2:5" ht="17" thickBot="1" x14ac:dyDescent="0.25">
      <c r="B9" s="83" t="s">
        <v>15</v>
      </c>
      <c r="C9" s="84">
        <v>0.3</v>
      </c>
      <c r="D9" s="84">
        <v>0.6</v>
      </c>
      <c r="E9" s="85">
        <v>1.3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Figure 5.1</vt:lpstr>
      <vt:lpstr>Table 5.1</vt:lpstr>
      <vt:lpstr>Table 5.2</vt:lpstr>
      <vt:lpstr>Table 5.6</vt:lpstr>
      <vt:lpstr>Table 5.8</vt:lpstr>
      <vt:lpstr>Table 5.10</vt:lpstr>
      <vt:lpstr>Table 5.11</vt:lpstr>
      <vt:lpstr>Table 5.12</vt:lpstr>
      <vt:lpstr>Table 5.13</vt:lpstr>
      <vt:lpstr>Table 5.14</vt:lpstr>
      <vt:lpstr>Tables 5.16-19</vt:lpstr>
      <vt:lpstr>Tables 5.20, 5.21, 5.22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Baum</dc:creator>
  <cp:lastModifiedBy>Microsoft Office User</cp:lastModifiedBy>
  <dcterms:created xsi:type="dcterms:W3CDTF">2022-02-06T11:13:39Z</dcterms:created>
  <dcterms:modified xsi:type="dcterms:W3CDTF">2022-07-05T06:23:37Z</dcterms:modified>
</cp:coreProperties>
</file>