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drewbaum-my.sharepoint.com/personal/ab_andrewbaum_com/Documents/Academic/Publications/Books/REI/Website materials/Excel/"/>
    </mc:Choice>
  </mc:AlternateContent>
  <xr:revisionPtr revIDLastSave="0" documentId="8_{9220D8C6-1605-4944-A270-1A94C7DE67DC}" xr6:coauthVersionLast="47" xr6:coauthVersionMax="47" xr10:uidLastSave="{00000000-0000-0000-0000-000000000000}"/>
  <bookViews>
    <workbookView xWindow="0" yWindow="500" windowWidth="29040" windowHeight="15840" activeTab="3" xr2:uid="{6EB3A133-C5DF-3245-94DC-1C961A510A01}"/>
  </bookViews>
  <sheets>
    <sheet name="Table 4.1" sheetId="2" r:id="rId1"/>
    <sheet name="Tables 4.2, 4.3" sheetId="3" r:id="rId2"/>
    <sheet name="Table 4.4" sheetId="4" r:id="rId3"/>
    <sheet name="Tables 4.7, 4.8" sheetId="5" r:id="rId4"/>
    <sheet name="Table 4.12" sheetId="6" r:id="rId5"/>
    <sheet name="Table 4.13" sheetId="7" r:id="rId6"/>
    <sheet name="Table 4.14" sheetId="8" r:id="rId7"/>
    <sheet name="Tables 4.16, 4.17, Fig 4.7" sheetId="9" r:id="rId8"/>
    <sheet name="Tables 4.18, 4.19" sheetId="10" r:id="rId9"/>
    <sheet name="Table 4.20" sheetId="12" r:id="rId10"/>
  </sheets>
  <definedNames>
    <definedName name="_ftn2" localSheetId="1">'Tables 4.2, 4.3'!$B$10</definedName>
    <definedName name="_ftnref2" localSheetId="1">'Tables 4.2, 4.3'!$C$3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2" l="1"/>
  <c r="B11" i="12"/>
  <c r="B10" i="12"/>
  <c r="D9" i="8" l="1"/>
  <c r="D10" i="8" s="1"/>
  <c r="C9" i="8"/>
  <c r="C10" i="8" s="1"/>
  <c r="D5" i="7"/>
  <c r="C5" i="7"/>
  <c r="E6" i="6"/>
  <c r="J3" i="6"/>
  <c r="J4" i="6"/>
  <c r="J5" i="6"/>
  <c r="J6" i="6"/>
  <c r="J2" i="6"/>
  <c r="E3" i="6"/>
  <c r="E4" i="6"/>
  <c r="E5" i="6"/>
  <c r="E2" i="6"/>
  <c r="F7" i="5"/>
  <c r="F3" i="5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38" i="4"/>
  <c r="D37" i="4"/>
  <c r="D36" i="4"/>
  <c r="D35" i="4"/>
  <c r="D34" i="4"/>
  <c r="D33" i="4"/>
  <c r="D32" i="4"/>
  <c r="D31" i="4"/>
  <c r="D30" i="4"/>
  <c r="D29" i="4"/>
  <c r="C39" i="4"/>
  <c r="E39" i="4" s="1"/>
  <c r="C40" i="4"/>
  <c r="E40" i="4" s="1"/>
  <c r="C41" i="4"/>
  <c r="E41" i="4" s="1"/>
  <c r="C42" i="4"/>
  <c r="E42" i="4" s="1"/>
  <c r="C43" i="4"/>
  <c r="E43" i="4" s="1"/>
  <c r="C44" i="4"/>
  <c r="E44" i="4" s="1"/>
  <c r="C45" i="4"/>
  <c r="E45" i="4" s="1"/>
  <c r="C46" i="4"/>
  <c r="E46" i="4" s="1"/>
  <c r="C47" i="4"/>
  <c r="E47" i="4" s="1"/>
  <c r="C48" i="4"/>
  <c r="E48" i="4" s="1"/>
  <c r="C49" i="4"/>
  <c r="E49" i="4" s="1"/>
  <c r="C50" i="4"/>
  <c r="E50" i="4" s="1"/>
  <c r="C51" i="4"/>
  <c r="E51" i="4" s="1"/>
  <c r="C52" i="4"/>
  <c r="E52" i="4" s="1"/>
  <c r="C53" i="4"/>
  <c r="E53" i="4" s="1"/>
  <c r="C54" i="4"/>
  <c r="E54" i="4" s="1"/>
  <c r="C55" i="4"/>
  <c r="E55" i="4" s="1"/>
  <c r="C56" i="4"/>
  <c r="E56" i="4" s="1"/>
  <c r="C57" i="4"/>
  <c r="E57" i="4" s="1"/>
  <c r="C58" i="4"/>
  <c r="E58" i="4" s="1"/>
  <c r="C59" i="4"/>
  <c r="E59" i="4" s="1"/>
  <c r="C60" i="4"/>
  <c r="E60" i="4" s="1"/>
  <c r="C61" i="4"/>
  <c r="E61" i="4" s="1"/>
  <c r="C62" i="4"/>
  <c r="E62" i="4" s="1"/>
  <c r="C63" i="4"/>
  <c r="E63" i="4" s="1"/>
  <c r="C64" i="4"/>
  <c r="E64" i="4" s="1"/>
  <c r="C65" i="4"/>
  <c r="E65" i="4" s="1"/>
  <c r="C66" i="4"/>
  <c r="E66" i="4" s="1"/>
  <c r="C67" i="4"/>
  <c r="E67" i="4" s="1"/>
  <c r="C68" i="4"/>
  <c r="E68" i="4" s="1"/>
  <c r="C69" i="4"/>
  <c r="E69" i="4" s="1"/>
  <c r="C70" i="4"/>
  <c r="E70" i="4" s="1"/>
  <c r="C71" i="4"/>
  <c r="E71" i="4" s="1"/>
  <c r="C72" i="4"/>
  <c r="E72" i="4" s="1"/>
  <c r="C73" i="4"/>
  <c r="E73" i="4" s="1"/>
  <c r="C74" i="4"/>
  <c r="E74" i="4" s="1"/>
  <c r="C75" i="4"/>
  <c r="E75" i="4" s="1"/>
  <c r="C76" i="4"/>
  <c r="E76" i="4" s="1"/>
  <c r="C77" i="4"/>
  <c r="E77" i="4" s="1"/>
  <c r="C78" i="4"/>
  <c r="E78" i="4" s="1"/>
  <c r="C79" i="4"/>
  <c r="E79" i="4" s="1"/>
  <c r="C80" i="4"/>
  <c r="E80" i="4" s="1"/>
  <c r="C81" i="4"/>
  <c r="E81" i="4" s="1"/>
  <c r="C82" i="4"/>
  <c r="E82" i="4" s="1"/>
  <c r="C83" i="4"/>
  <c r="E83" i="4" s="1"/>
  <c r="C84" i="4"/>
  <c r="E84" i="4" s="1"/>
  <c r="C85" i="4"/>
  <c r="E85" i="4" s="1"/>
  <c r="C86" i="4"/>
  <c r="E86" i="4" s="1"/>
  <c r="C87" i="4"/>
  <c r="E87" i="4" s="1"/>
  <c r="C88" i="4"/>
  <c r="E88" i="4" s="1"/>
  <c r="C89" i="4"/>
  <c r="E89" i="4" s="1"/>
  <c r="C90" i="4"/>
  <c r="E90" i="4" s="1"/>
  <c r="C91" i="4"/>
  <c r="E91" i="4" s="1"/>
  <c r="C92" i="4"/>
  <c r="E92" i="4" s="1"/>
  <c r="C93" i="4"/>
  <c r="E93" i="4" s="1"/>
  <c r="C94" i="4"/>
  <c r="E94" i="4" s="1"/>
  <c r="C95" i="4"/>
  <c r="E95" i="4" s="1"/>
  <c r="C96" i="4"/>
  <c r="E96" i="4" s="1"/>
  <c r="C97" i="4"/>
  <c r="E97" i="4" s="1"/>
  <c r="C98" i="4"/>
  <c r="E98" i="4" s="1"/>
  <c r="C99" i="4"/>
  <c r="E99" i="4" s="1"/>
  <c r="C100" i="4"/>
  <c r="E100" i="4" s="1"/>
  <c r="C101" i="4"/>
  <c r="E101" i="4" s="1"/>
  <c r="C102" i="4"/>
  <c r="E102" i="4" s="1"/>
  <c r="C103" i="4"/>
  <c r="E103" i="4" s="1"/>
  <c r="C104" i="4"/>
  <c r="E104" i="4" s="1"/>
  <c r="C105" i="4"/>
  <c r="E105" i="4" s="1"/>
  <c r="C106" i="4"/>
  <c r="E106" i="4" s="1"/>
  <c r="C107" i="4"/>
  <c r="E107" i="4" s="1"/>
  <c r="C108" i="4"/>
  <c r="E108" i="4" s="1"/>
  <c r="C109" i="4"/>
  <c r="E109" i="4" s="1"/>
  <c r="C110" i="4"/>
  <c r="E110" i="4" s="1"/>
  <c r="C111" i="4"/>
  <c r="E111" i="4" s="1"/>
  <c r="C112" i="4"/>
  <c r="E112" i="4" s="1"/>
  <c r="C113" i="4"/>
  <c r="E113" i="4" s="1"/>
  <c r="C114" i="4"/>
  <c r="E114" i="4" s="1"/>
  <c r="C115" i="4"/>
  <c r="E115" i="4" s="1"/>
  <c r="C116" i="4"/>
  <c r="E116" i="4" s="1"/>
  <c r="C117" i="4"/>
  <c r="E117" i="4" s="1"/>
  <c r="C118" i="4"/>
  <c r="E118" i="4" s="1"/>
  <c r="C119" i="4"/>
  <c r="E119" i="4" s="1"/>
  <c r="C120" i="4"/>
  <c r="E120" i="4" s="1"/>
  <c r="C121" i="4"/>
  <c r="E121" i="4" s="1"/>
  <c r="C122" i="4"/>
  <c r="E122" i="4" s="1"/>
  <c r="C123" i="4"/>
  <c r="E123" i="4" s="1"/>
  <c r="C124" i="4"/>
  <c r="E124" i="4" s="1"/>
  <c r="C125" i="4"/>
  <c r="E125" i="4" s="1"/>
  <c r="C126" i="4"/>
  <c r="E126" i="4" s="1"/>
  <c r="C127" i="4"/>
  <c r="E127" i="4" s="1"/>
  <c r="C128" i="4"/>
  <c r="E128" i="4" s="1"/>
  <c r="C129" i="4"/>
  <c r="E129" i="4" s="1"/>
  <c r="C130" i="4"/>
  <c r="E130" i="4" s="1"/>
  <c r="C131" i="4"/>
  <c r="E131" i="4" s="1"/>
  <c r="C132" i="4"/>
  <c r="E132" i="4" s="1"/>
  <c r="C133" i="4"/>
  <c r="E133" i="4" s="1"/>
  <c r="C134" i="4"/>
  <c r="E134" i="4" s="1"/>
  <c r="C135" i="4"/>
  <c r="E135" i="4" s="1"/>
  <c r="C136" i="4"/>
  <c r="E136" i="4" s="1"/>
  <c r="C137" i="4"/>
  <c r="E137" i="4" s="1"/>
  <c r="C138" i="4"/>
  <c r="E138" i="4" s="1"/>
  <c r="C139" i="4"/>
  <c r="E139" i="4" s="1"/>
  <c r="C140" i="4"/>
  <c r="E140" i="4" s="1"/>
  <c r="C141" i="4"/>
  <c r="E141" i="4" s="1"/>
  <c r="C142" i="4"/>
  <c r="E142" i="4" s="1"/>
  <c r="C143" i="4"/>
  <c r="E143" i="4" s="1"/>
  <c r="C144" i="4"/>
  <c r="E144" i="4" s="1"/>
  <c r="C145" i="4"/>
  <c r="E145" i="4" s="1"/>
  <c r="C146" i="4"/>
  <c r="E146" i="4" s="1"/>
  <c r="C147" i="4"/>
  <c r="E147" i="4" s="1"/>
  <c r="C148" i="4"/>
  <c r="E148" i="4" s="1"/>
  <c r="C149" i="4"/>
  <c r="E149" i="4" s="1"/>
  <c r="C150" i="4"/>
  <c r="E150" i="4" s="1"/>
  <c r="C151" i="4"/>
  <c r="E151" i="4" s="1"/>
  <c r="C152" i="4"/>
  <c r="E152" i="4" s="1"/>
  <c r="C153" i="4"/>
  <c r="E153" i="4" s="1"/>
  <c r="C154" i="4"/>
  <c r="E154" i="4" s="1"/>
  <c r="C155" i="4"/>
  <c r="E155" i="4" s="1"/>
  <c r="C156" i="4"/>
  <c r="E156" i="4" s="1"/>
  <c r="C157" i="4"/>
  <c r="E157" i="4" s="1"/>
  <c r="C158" i="4"/>
  <c r="E158" i="4" s="1"/>
  <c r="C159" i="4"/>
  <c r="E159" i="4" s="1"/>
  <c r="C160" i="4"/>
  <c r="E160" i="4" s="1"/>
  <c r="C161" i="4"/>
  <c r="E161" i="4" s="1"/>
  <c r="C162" i="4"/>
  <c r="E162" i="4" s="1"/>
  <c r="C163" i="4"/>
  <c r="E163" i="4" s="1"/>
  <c r="C164" i="4"/>
  <c r="E164" i="4" s="1"/>
  <c r="C165" i="4"/>
  <c r="E165" i="4" s="1"/>
  <c r="C166" i="4"/>
  <c r="E166" i="4" s="1"/>
  <c r="C167" i="4"/>
  <c r="E167" i="4" s="1"/>
  <c r="C168" i="4"/>
  <c r="E168" i="4" s="1"/>
  <c r="C169" i="4"/>
  <c r="E169" i="4" s="1"/>
  <c r="C170" i="4"/>
  <c r="E170" i="4" s="1"/>
  <c r="C171" i="4"/>
  <c r="E171" i="4" s="1"/>
  <c r="C172" i="4"/>
  <c r="E172" i="4" s="1"/>
  <c r="C173" i="4"/>
  <c r="E173" i="4" s="1"/>
  <c r="C174" i="4"/>
  <c r="E174" i="4" s="1"/>
  <c r="C175" i="4"/>
  <c r="E175" i="4" s="1"/>
  <c r="C176" i="4"/>
  <c r="E176" i="4" s="1"/>
  <c r="C177" i="4"/>
  <c r="E177" i="4" s="1"/>
  <c r="C178" i="4"/>
  <c r="E178" i="4" s="1"/>
  <c r="C179" i="4"/>
  <c r="E179" i="4" s="1"/>
  <c r="C180" i="4"/>
  <c r="E180" i="4" s="1"/>
  <c r="C181" i="4"/>
  <c r="E181" i="4" s="1"/>
  <c r="C182" i="4"/>
  <c r="E182" i="4" s="1"/>
  <c r="C183" i="4"/>
  <c r="E183" i="4" s="1"/>
  <c r="C184" i="4"/>
  <c r="E184" i="4" s="1"/>
  <c r="C185" i="4"/>
  <c r="E185" i="4" s="1"/>
  <c r="C186" i="4"/>
  <c r="E186" i="4" s="1"/>
  <c r="C187" i="4"/>
  <c r="E187" i="4" s="1"/>
  <c r="C188" i="4"/>
  <c r="E188" i="4" s="1"/>
  <c r="C189" i="4"/>
  <c r="E189" i="4" s="1"/>
  <c r="C190" i="4"/>
  <c r="E190" i="4" s="1"/>
  <c r="C191" i="4"/>
  <c r="E191" i="4" s="1"/>
  <c r="C192" i="4"/>
  <c r="E192" i="4" s="1"/>
  <c r="C193" i="4"/>
  <c r="E193" i="4" s="1"/>
  <c r="C194" i="4"/>
  <c r="E194" i="4" s="1"/>
  <c r="C195" i="4"/>
  <c r="E195" i="4" s="1"/>
  <c r="C196" i="4"/>
  <c r="E196" i="4" s="1"/>
  <c r="C197" i="4"/>
  <c r="E197" i="4" s="1"/>
  <c r="C198" i="4"/>
  <c r="E198" i="4" s="1"/>
  <c r="C199" i="4"/>
  <c r="E199" i="4" s="1"/>
  <c r="C200" i="4"/>
  <c r="E200" i="4" s="1"/>
  <c r="C201" i="4"/>
  <c r="E201" i="4" s="1"/>
  <c r="C202" i="4"/>
  <c r="E202" i="4" s="1"/>
  <c r="C203" i="4"/>
  <c r="E203" i="4" s="1"/>
  <c r="C204" i="4"/>
  <c r="E204" i="4" s="1"/>
  <c r="C205" i="4"/>
  <c r="E205" i="4" s="1"/>
  <c r="C206" i="4"/>
  <c r="E206" i="4" s="1"/>
  <c r="C207" i="4"/>
  <c r="E207" i="4" s="1"/>
  <c r="C208" i="4"/>
  <c r="E208" i="4" s="1"/>
  <c r="C209" i="4"/>
  <c r="E209" i="4" s="1"/>
  <c r="C210" i="4"/>
  <c r="E210" i="4" s="1"/>
  <c r="C211" i="4"/>
  <c r="E211" i="4" s="1"/>
  <c r="C212" i="4"/>
  <c r="E212" i="4" s="1"/>
  <c r="C213" i="4"/>
  <c r="E213" i="4" s="1"/>
  <c r="C214" i="4"/>
  <c r="E214" i="4" s="1"/>
  <c r="C215" i="4"/>
  <c r="E215" i="4" s="1"/>
  <c r="C216" i="4"/>
  <c r="E216" i="4" s="1"/>
  <c r="C217" i="4"/>
  <c r="E217" i="4" s="1"/>
  <c r="C218" i="4"/>
  <c r="E218" i="4" s="1"/>
  <c r="C219" i="4"/>
  <c r="E219" i="4" s="1"/>
  <c r="C220" i="4"/>
  <c r="E220" i="4" s="1"/>
  <c r="C221" i="4"/>
  <c r="E221" i="4" s="1"/>
  <c r="C222" i="4"/>
  <c r="E222" i="4" s="1"/>
  <c r="C223" i="4"/>
  <c r="E223" i="4" s="1"/>
  <c r="C224" i="4"/>
  <c r="E224" i="4" s="1"/>
  <c r="C225" i="4"/>
  <c r="E225" i="4" s="1"/>
  <c r="C226" i="4"/>
  <c r="E226" i="4" s="1"/>
  <c r="C227" i="4"/>
  <c r="E227" i="4" s="1"/>
  <c r="C228" i="4"/>
  <c r="E228" i="4" s="1"/>
  <c r="C38" i="4"/>
  <c r="E38" i="4" s="1"/>
  <c r="C37" i="4"/>
  <c r="E37" i="4" s="1"/>
  <c r="C36" i="4"/>
  <c r="E36" i="4" s="1"/>
  <c r="C35" i="4"/>
  <c r="E35" i="4" s="1"/>
  <c r="C34" i="4"/>
  <c r="E34" i="4" s="1"/>
  <c r="C33" i="4"/>
  <c r="E33" i="4" s="1"/>
  <c r="C32" i="4"/>
  <c r="E32" i="4" s="1"/>
  <c r="C31" i="4"/>
  <c r="E31" i="4" s="1"/>
  <c r="C30" i="4"/>
  <c r="E30" i="4" s="1"/>
  <c r="C29" i="4"/>
  <c r="E29" i="4" s="1"/>
  <c r="C28" i="4"/>
  <c r="D23" i="4"/>
  <c r="C22" i="4" s="1"/>
  <c r="F22" i="4"/>
  <c r="D22" i="4"/>
  <c r="F21" i="4"/>
  <c r="D21" i="4"/>
  <c r="E21" i="4" s="1"/>
  <c r="F20" i="4"/>
  <c r="D20" i="4"/>
  <c r="E20" i="4" s="1"/>
  <c r="F19" i="4"/>
  <c r="D19" i="4"/>
  <c r="E19" i="4" s="1"/>
  <c r="F18" i="4"/>
  <c r="D18" i="4"/>
  <c r="E18" i="4" s="1"/>
  <c r="F17" i="4"/>
  <c r="D17" i="4"/>
  <c r="E17" i="4" s="1"/>
  <c r="F16" i="4"/>
  <c r="D16" i="4"/>
  <c r="E16" i="4" s="1"/>
  <c r="F15" i="4"/>
  <c r="D15" i="4"/>
  <c r="E15" i="4" s="1"/>
  <c r="F14" i="4"/>
  <c r="D14" i="4"/>
  <c r="E14" i="4" s="1"/>
  <c r="F13" i="4"/>
  <c r="D13" i="4"/>
  <c r="E13" i="4" s="1"/>
  <c r="E12" i="4"/>
  <c r="C4" i="4"/>
  <c r="C12" i="3"/>
  <c r="C3" i="3"/>
  <c r="C4" i="3" s="1"/>
  <c r="N3" i="2"/>
  <c r="N4" i="2"/>
  <c r="N5" i="2"/>
  <c r="N6" i="2"/>
  <c r="N2" i="2"/>
  <c r="E22" i="4" l="1"/>
  <c r="G22" i="4" s="1"/>
  <c r="G16" i="4"/>
  <c r="G20" i="4"/>
  <c r="E230" i="4"/>
  <c r="G15" i="4"/>
  <c r="G19" i="4"/>
  <c r="G13" i="4"/>
  <c r="G17" i="4"/>
  <c r="G21" i="4"/>
  <c r="G14" i="4"/>
  <c r="G18" i="4"/>
  <c r="G23" i="4" l="1"/>
</calcChain>
</file>

<file path=xl/sharedStrings.xml><?xml version="1.0" encoding="utf-8"?>
<sst xmlns="http://schemas.openxmlformats.org/spreadsheetml/2006/main" count="154" uniqueCount="105">
  <si>
    <t>Factor</t>
  </si>
  <si>
    <t>Building A</t>
  </si>
  <si>
    <t>Building B</t>
  </si>
  <si>
    <t>Risk free rate</t>
  </si>
  <si>
    <t>Base premium</t>
  </si>
  <si>
    <t>Lease</t>
  </si>
  <si>
    <t>Location</t>
  </si>
  <si>
    <t>Building</t>
  </si>
  <si>
    <t>Premium</t>
  </si>
  <si>
    <t>Discount rate</t>
  </si>
  <si>
    <t>Sector</t>
  </si>
  <si>
    <t>Standard shops</t>
  </si>
  <si>
    <t>Shopping centres</t>
  </si>
  <si>
    <t>Secondary offices</t>
  </si>
  <si>
    <t>Real rental growth</t>
  </si>
  <si>
    <t>=</t>
  </si>
  <si>
    <t>K</t>
  </si>
  <si>
    <t>Indexed bonds</t>
  </si>
  <si>
    <t>Equities</t>
  </si>
  <si>
    <t>Property</t>
  </si>
  <si>
    <t>Cash</t>
  </si>
  <si>
    <t>+D</t>
  </si>
  <si>
    <t>RFR</t>
  </si>
  <si>
    <t>+</t>
  </si>
  <si>
    <t>Rp</t>
  </si>
  <si>
    <t xml:space="preserve">I </t>
  </si>
  <si>
    <t>-</t>
  </si>
  <si>
    <t xml:space="preserve">D </t>
  </si>
  <si>
    <t xml:space="preserve">K </t>
  </si>
  <si>
    <t>Prime offices</t>
  </si>
  <si>
    <t>Logistics</t>
  </si>
  <si>
    <t>Required return</t>
  </si>
  <si>
    <t>= expected return</t>
  </si>
  <si>
    <t>RFR+Rp</t>
  </si>
  <si>
    <r>
      <t>I + G</t>
    </r>
    <r>
      <rPr>
        <sz val="8"/>
        <color theme="1"/>
        <rFont val="Calibri (Body)"/>
      </rPr>
      <t xml:space="preserve">R - </t>
    </r>
    <r>
      <rPr>
        <sz val="12"/>
        <color theme="1"/>
        <rFont val="Calibri (Body)"/>
      </rPr>
      <t>D + K</t>
    </r>
  </si>
  <si>
    <r>
      <t>k = RFR+Rp-I-G</t>
    </r>
    <r>
      <rPr>
        <sz val="8"/>
        <color rgb="FF000000"/>
        <rFont val="Times New Roman"/>
        <family val="1"/>
      </rPr>
      <t>R</t>
    </r>
    <r>
      <rPr>
        <sz val="14"/>
        <color rgb="FF000000"/>
        <rFont val="Times New Roman"/>
        <family val="1"/>
      </rPr>
      <t>+</t>
    </r>
    <r>
      <rPr>
        <sz val="14"/>
        <color rgb="FF000000"/>
        <rFont val="Calibri (Body)"/>
      </rPr>
      <t>D</t>
    </r>
  </si>
  <si>
    <t>Note: 1</t>
  </si>
  <si>
    <t>Note: 2</t>
  </si>
  <si>
    <t>Market rental value</t>
  </si>
  <si>
    <t>x Cap factor[1]</t>
  </si>
  <si>
    <t>Capital value</t>
  </si>
  <si>
    <t>Rounded to (say)</t>
  </si>
  <si>
    <t>[1] Years’ purchase or the present value of £1p.a. in perpetuity @ 8% =1/0.08 = 12.5.</t>
  </si>
  <si>
    <t>Inputs</t>
  </si>
  <si>
    <t>Purchase price</t>
  </si>
  <si>
    <t>Rent year 1</t>
  </si>
  <si>
    <t>Rent growth</t>
  </si>
  <si>
    <t>Exit cap rate</t>
  </si>
  <si>
    <t>Cash flow</t>
  </si>
  <si>
    <t>capital</t>
  </si>
  <si>
    <t>income</t>
  </si>
  <si>
    <t>net</t>
  </si>
  <si>
    <t>PV factor</t>
  </si>
  <si>
    <t>PV</t>
  </si>
  <si>
    <t>Year</t>
  </si>
  <si>
    <t>UNIT 1 KINGS MEADOW BOTLEY ROAD OXFORD</t>
  </si>
  <si>
    <t>year</t>
  </si>
  <si>
    <t>Total</t>
  </si>
  <si>
    <t>+ Rp</t>
  </si>
  <si>
    <t>+ D</t>
  </si>
  <si>
    <t>1.5</t>
  </si>
  <si>
    <t>= K</t>
  </si>
  <si>
    <t>Nominal</t>
  </si>
  <si>
    <t>Real</t>
  </si>
  <si>
    <t>+ I</t>
  </si>
  <si>
    <t>- D</t>
  </si>
  <si>
    <t>Govt bonds</t>
  </si>
  <si>
    <t>check</t>
  </si>
  <si>
    <t>Short term</t>
  </si>
  <si>
    <t>Long term</t>
  </si>
  <si>
    <t>Risk and illiquidity premium</t>
  </si>
  <si>
    <t>Transaction and management costs</t>
  </si>
  <si>
    <t>Tenant</t>
  </si>
  <si>
    <t>Tenure</t>
  </si>
  <si>
    <t>PLEASE SEE WILSON STREET CASE WORKBOOK</t>
  </si>
  <si>
    <t>Capital</t>
  </si>
  <si>
    <t>Costs</t>
  </si>
  <si>
    <t>Rent</t>
  </si>
  <si>
    <t> IRR </t>
  </si>
  <si>
    <t>Sterling cash flow</t>
  </si>
  <si>
    <t>DM/£</t>
  </si>
  <si>
    <t>DM cash flow</t>
  </si>
  <si>
    <t>Total return</t>
  </si>
  <si>
    <t>Real total return</t>
  </si>
  <si>
    <t>Rental growth</t>
  </si>
  <si>
    <t>Inflation (CPI)</t>
  </si>
  <si>
    <t>Income return</t>
  </si>
  <si>
    <t>Cap rate change (yield impact)</t>
  </si>
  <si>
    <t>Check total return (approximation)</t>
  </si>
  <si>
    <t>Note: return components are not additive</t>
  </si>
  <si>
    <t>Check rent growth (approximation)</t>
  </si>
  <si>
    <t>+2</t>
  </si>
  <si>
    <r>
      <t>G</t>
    </r>
    <r>
      <rPr>
        <b/>
        <vertAlign val="subscript"/>
        <sz val="12"/>
        <color theme="0"/>
        <rFont val="Calibri"/>
        <family val="2"/>
        <scheme val="minor"/>
      </rPr>
      <t>R</t>
    </r>
  </si>
  <si>
    <t>÷ Cap rate</t>
  </si>
  <si>
    <t>Table 4.2</t>
  </si>
  <si>
    <t>Table 4.3</t>
  </si>
  <si>
    <t xml:space="preserve">  </t>
  </si>
  <si>
    <r>
      <t xml:space="preserve">Why does 'K = R - G'?  </t>
    </r>
    <r>
      <rPr>
        <b/>
        <sz val="12"/>
        <color theme="1"/>
        <rFont val="Calibri"/>
        <family val="2"/>
        <scheme val="minor"/>
      </rPr>
      <t>See below:</t>
    </r>
  </si>
  <si>
    <r>
      <t>RF</t>
    </r>
    <r>
      <rPr>
        <b/>
        <vertAlign val="subscript"/>
        <sz val="12"/>
        <color theme="0"/>
        <rFont val="Calibri"/>
        <family val="2"/>
        <scheme val="minor"/>
      </rPr>
      <t>N</t>
    </r>
  </si>
  <si>
    <r>
      <t>–</t>
    </r>
    <r>
      <rPr>
        <sz val="7"/>
        <color theme="0"/>
        <rFont val="Calibri"/>
        <family val="2"/>
        <scheme val="minor"/>
      </rPr>
      <t>  </t>
    </r>
    <r>
      <rPr>
        <b/>
        <sz val="12"/>
        <color theme="0"/>
        <rFont val="Calibri"/>
        <family val="2"/>
        <scheme val="minor"/>
      </rPr>
      <t>G</t>
    </r>
    <r>
      <rPr>
        <b/>
        <vertAlign val="subscript"/>
        <sz val="9"/>
        <color theme="0"/>
        <rFont val="Calibri"/>
        <family val="2"/>
        <scheme val="minor"/>
      </rPr>
      <t>N</t>
    </r>
  </si>
  <si>
    <r>
      <t>RF</t>
    </r>
    <r>
      <rPr>
        <b/>
        <vertAlign val="subscript"/>
        <sz val="12"/>
        <color theme="0"/>
        <rFont val="Calibri"/>
        <family val="2"/>
        <scheme val="minor"/>
      </rPr>
      <t>R</t>
    </r>
  </si>
  <si>
    <r>
      <t>– G</t>
    </r>
    <r>
      <rPr>
        <b/>
        <vertAlign val="subscript"/>
        <sz val="12"/>
        <color theme="0"/>
        <rFont val="Calibri"/>
        <family val="2"/>
        <scheme val="minor"/>
      </rPr>
      <t>R</t>
    </r>
  </si>
  <si>
    <t>check2</t>
  </si>
  <si>
    <r>
      <t>RF</t>
    </r>
    <r>
      <rPr>
        <b/>
        <vertAlign val="subscript"/>
        <sz val="12"/>
        <color theme="1"/>
        <rFont val="Calibri"/>
        <family val="2"/>
        <scheme val="minor"/>
      </rPr>
      <t>R</t>
    </r>
  </si>
  <si>
    <r>
      <t>+ G</t>
    </r>
    <r>
      <rPr>
        <b/>
        <vertAlign val="subscript"/>
        <sz val="12"/>
        <color theme="1"/>
        <rFont val="Calibri"/>
        <family val="2"/>
        <scheme val="minor"/>
      </rPr>
      <t>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</si>
</sst>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_);[Red]\(&quot;£&quot;#,##0\)"/>
    <numFmt numFmtId="164" formatCode="0.000"/>
    <numFmt numFmtId="165" formatCode="&quot;£&quot;#,##0"/>
    <numFmt numFmtId="166" formatCode="&quot;£&quot;#,##0.00"/>
    <numFmt numFmtId="167" formatCode="&quot;£&quot;#,##0.0"/>
  </numFmts>
  <fonts count="2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Calibri (Body)"/>
    </font>
    <font>
      <sz val="12"/>
      <color theme="1"/>
      <name val="Calibri (Body)"/>
    </font>
    <font>
      <sz val="14"/>
      <color rgb="FF000000"/>
      <name val="Calibri (Body)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vertAlign val="subscript"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vertAlign val="subscript"/>
      <sz val="9"/>
      <color theme="0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4" tint="0.39997558519241921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4" tint="0.39997558519241921"/>
      </left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4" tint="0.39997558519241921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thin">
        <color theme="4" tint="0.39997558519241921"/>
      </right>
      <top style="thin">
        <color theme="4" tint="0.39997558519241921"/>
      </top>
      <bottom style="medium">
        <color indexed="64"/>
      </bottom>
      <diagonal/>
    </border>
    <border>
      <left style="thin">
        <color theme="4" tint="0.39997558519241921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 style="thin">
        <color theme="4" tint="0.39997558519241921"/>
      </right>
      <top style="medium">
        <color indexed="64"/>
      </top>
      <bottom/>
      <diagonal/>
    </border>
    <border>
      <left style="thin">
        <color theme="4" tint="0.3999755851924192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7558519241921"/>
      </right>
      <top/>
      <bottom style="medium">
        <color indexed="64"/>
      </bottom>
      <diagonal/>
    </border>
    <border>
      <left style="thin">
        <color theme="4" tint="0.3999755851924192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1" applyAlignment="1">
      <alignment vertical="center"/>
    </xf>
    <xf numFmtId="0" fontId="0" fillId="0" borderId="0" xfId="0" quotePrefix="1"/>
    <xf numFmtId="0" fontId="3" fillId="0" borderId="0" xfId="0" applyFont="1" applyBorder="1" applyAlignment="1">
      <alignment vertical="center" wrapText="1"/>
    </xf>
    <xf numFmtId="0" fontId="8" fillId="0" borderId="0" xfId="0" applyFont="1"/>
    <xf numFmtId="0" fontId="9" fillId="0" borderId="0" xfId="0" applyFont="1"/>
    <xf numFmtId="164" fontId="0" fillId="0" borderId="0" xfId="0" applyNumberFormat="1"/>
    <xf numFmtId="10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0" fontId="10" fillId="0" borderId="0" xfId="0" applyFont="1"/>
    <xf numFmtId="0" fontId="0" fillId="0" borderId="0" xfId="0" applyFont="1" applyFill="1" applyBorder="1" applyAlignment="1">
      <alignment vertical="center"/>
    </xf>
    <xf numFmtId="10" fontId="0" fillId="0" borderId="0" xfId="0" applyNumberFormat="1" applyFont="1"/>
    <xf numFmtId="0" fontId="12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7" fontId="0" fillId="5" borderId="14" xfId="0" applyNumberFormat="1" applyFont="1" applyFill="1" applyBorder="1"/>
    <xf numFmtId="165" fontId="0" fillId="5" borderId="9" xfId="0" applyNumberFormat="1" applyFont="1" applyFill="1" applyBorder="1"/>
    <xf numFmtId="165" fontId="0" fillId="3" borderId="6" xfId="0" applyNumberFormat="1" applyFont="1" applyFill="1" applyBorder="1"/>
    <xf numFmtId="0" fontId="9" fillId="0" borderId="0" xfId="0" applyFont="1" applyFill="1"/>
    <xf numFmtId="0" fontId="12" fillId="4" borderId="15" xfId="0" applyFont="1" applyFill="1" applyBorder="1"/>
    <xf numFmtId="0" fontId="15" fillId="4" borderId="15" xfId="0" applyFont="1" applyFill="1" applyBorder="1"/>
    <xf numFmtId="9" fontId="9" fillId="3" borderId="9" xfId="2" applyFont="1" applyFill="1" applyBorder="1"/>
    <xf numFmtId="0" fontId="15" fillId="4" borderId="12" xfId="0" applyFont="1" applyFill="1" applyBorder="1"/>
    <xf numFmtId="0" fontId="15" fillId="4" borderId="13" xfId="0" applyFont="1" applyFill="1" applyBorder="1"/>
    <xf numFmtId="165" fontId="9" fillId="0" borderId="16" xfId="0" applyNumberFormat="1" applyFont="1" applyBorder="1"/>
    <xf numFmtId="165" fontId="9" fillId="0" borderId="17" xfId="0" applyNumberFormat="1" applyFont="1" applyBorder="1"/>
    <xf numFmtId="0" fontId="0" fillId="3" borderId="18" xfId="0" applyFont="1" applyFill="1" applyBorder="1"/>
    <xf numFmtId="165" fontId="0" fillId="3" borderId="10" xfId="0" applyNumberFormat="1" applyFont="1" applyFill="1" applyBorder="1"/>
    <xf numFmtId="0" fontId="0" fillId="0" borderId="18" xfId="0" applyFont="1" applyBorder="1"/>
    <xf numFmtId="165" fontId="0" fillId="0" borderId="10" xfId="0" applyNumberFormat="1" applyFont="1" applyBorder="1"/>
    <xf numFmtId="0" fontId="0" fillId="3" borderId="21" xfId="0" applyFont="1" applyFill="1" applyBorder="1"/>
    <xf numFmtId="165" fontId="0" fillId="3" borderId="7" xfId="0" applyNumberFormat="1" applyFont="1" applyFill="1" applyBorder="1"/>
    <xf numFmtId="0" fontId="0" fillId="6" borderId="11" xfId="0" applyFill="1" applyBorder="1"/>
    <xf numFmtId="0" fontId="0" fillId="6" borderId="2" xfId="0" applyFill="1" applyBorder="1"/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quotePrefix="1" applyBorder="1" applyAlignment="1">
      <alignment horizontal="right"/>
    </xf>
    <xf numFmtId="165" fontId="0" fillId="0" borderId="0" xfId="0" applyNumberFormat="1" applyBorder="1"/>
    <xf numFmtId="164" fontId="0" fillId="0" borderId="0" xfId="0" applyNumberFormat="1" applyBorder="1"/>
    <xf numFmtId="166" fontId="0" fillId="0" borderId="0" xfId="0" applyNumberFormat="1" applyBorder="1"/>
    <xf numFmtId="0" fontId="14" fillId="0" borderId="0" xfId="0" applyFont="1" applyBorder="1" applyAlignment="1">
      <alignment horizontal="center" vertical="center"/>
    </xf>
    <xf numFmtId="9" fontId="9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9" fontId="14" fillId="0" borderId="0" xfId="0" applyNumberFormat="1" applyFont="1" applyBorder="1" applyAlignment="1">
      <alignment horizontal="center" vertical="center" wrapText="1"/>
    </xf>
    <xf numFmtId="10" fontId="14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quotePrefix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6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6" fontId="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0" fontId="9" fillId="0" borderId="0" xfId="0" applyNumberFormat="1" applyFont="1" applyAlignment="1">
      <alignment horizontal="center" vertical="center"/>
    </xf>
    <xf numFmtId="0" fontId="15" fillId="4" borderId="22" xfId="0" applyFont="1" applyFill="1" applyBorder="1"/>
    <xf numFmtId="0" fontId="15" fillId="4" borderId="24" xfId="0" applyFont="1" applyFill="1" applyBorder="1"/>
    <xf numFmtId="0" fontId="15" fillId="4" borderId="26" xfId="0" applyFont="1" applyFill="1" applyBorder="1"/>
    <xf numFmtId="10" fontId="0" fillId="5" borderId="23" xfId="2" applyNumberFormat="1" applyFont="1" applyFill="1" applyBorder="1"/>
    <xf numFmtId="10" fontId="11" fillId="3" borderId="25" xfId="2" applyNumberFormat="1" applyFont="1" applyFill="1" applyBorder="1"/>
    <xf numFmtId="10" fontId="0" fillId="5" borderId="25" xfId="2" applyNumberFormat="1" applyFont="1" applyFill="1" applyBorder="1"/>
    <xf numFmtId="10" fontId="0" fillId="3" borderId="25" xfId="2" applyNumberFormat="1" applyFont="1" applyFill="1" applyBorder="1"/>
    <xf numFmtId="10" fontId="0" fillId="5" borderId="27" xfId="2" applyNumberFormat="1" applyFont="1" applyFill="1" applyBorder="1"/>
    <xf numFmtId="0" fontId="12" fillId="7" borderId="11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34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9" fillId="0" borderId="36" xfId="0" applyFont="1" applyBorder="1"/>
    <xf numFmtId="0" fontId="0" fillId="0" borderId="37" xfId="0" quotePrefix="1" applyBorder="1"/>
    <xf numFmtId="0" fontId="19" fillId="0" borderId="28" xfId="0" applyFont="1" applyBorder="1"/>
    <xf numFmtId="0" fontId="0" fillId="0" borderId="8" xfId="0" quotePrefix="1" applyBorder="1"/>
    <xf numFmtId="0" fontId="0" fillId="0" borderId="30" xfId="0" quotePrefix="1" applyBorder="1"/>
    <xf numFmtId="0" fontId="0" fillId="0" borderId="31" xfId="0" quotePrefix="1" applyBorder="1"/>
    <xf numFmtId="0" fontId="0" fillId="0" borderId="0" xfId="0" quotePrefix="1" applyBorder="1"/>
    <xf numFmtId="0" fontId="0" fillId="0" borderId="33" xfId="0" quotePrefix="1" applyBorder="1"/>
    <xf numFmtId="0" fontId="0" fillId="0" borderId="35" xfId="0" quotePrefix="1" applyBorder="1"/>
    <xf numFmtId="0" fontId="0" fillId="0" borderId="5" xfId="0" quotePrefix="1" applyBorder="1"/>
    <xf numFmtId="0" fontId="0" fillId="0" borderId="3" xfId="0" quotePrefix="1" applyBorder="1"/>
    <xf numFmtId="0" fontId="15" fillId="4" borderId="19" xfId="0" applyFont="1" applyFill="1" applyBorder="1" applyAlignment="1">
      <alignment horizontal="center"/>
    </xf>
    <xf numFmtId="0" fontId="15" fillId="4" borderId="20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Per cent" xfId="2" builtinId="5"/>
  </cellStyles>
  <dxfs count="8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0" formatCode="&quot;£&quot;#,##0_);[Red]\(&quot;£&quot;#,##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0" formatCode="&quot;£&quot;#,##0_);[Red]\(&quot;£&quot;#,##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0" formatCode="&quot;£&quot;#,##0_);[Red]\(&quot;£&quot;#,##0\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0" formatCode="&quot;£&quot;#,##0_);[Red]\(&quot;£&quot;#,##0\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0"/>
        <name val="Calibri"/>
        <family val="2"/>
        <scheme val="minor"/>
      </font>
    </dxf>
    <dxf>
      <font>
        <strike val="0"/>
        <outline val="0"/>
        <shadow val="0"/>
        <u val="none"/>
        <sz val="12"/>
        <color theme="1"/>
        <name val="Calibri"/>
        <family val="2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4" formatCode="0.00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6" formatCode="&quot;£&quot;#,##0.00"/>
    </dxf>
    <dxf>
      <numFmt numFmtId="164" formatCode="0.000"/>
    </dxf>
    <dxf>
      <numFmt numFmtId="165" formatCode="&quot;£&quot;#,##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5</xdr:row>
      <xdr:rowOff>0</xdr:rowOff>
    </xdr:from>
    <xdr:to>
      <xdr:col>5</xdr:col>
      <xdr:colOff>495300</xdr:colOff>
      <xdr:row>5</xdr:row>
      <xdr:rowOff>177800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7F4936-8DBF-6C7C-841A-E3E742707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038225"/>
          <a:ext cx="1143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83F8DD2-2D6B-4639-BED9-80E57EDA08AB}" name="Table1" displayName="Table1" ref="G1:N6" totalsRowShown="0" headerRowDxfId="79" dataDxfId="77" headerRowBorderDxfId="78" tableBorderDxfId="76">
  <tableColumns count="8">
    <tableColumn id="1" xr3:uid="{3876A971-BE66-47A1-A87D-13FC74951F47}" name="=" dataDxfId="75"/>
    <tableColumn id="2" xr3:uid="{CD317419-6215-4659-922C-32FEBA4EB283}" name="I " dataDxfId="74"/>
    <tableColumn id="3" xr3:uid="{69BED334-2CCB-4D48-8B5F-6975617F9273}" name="+" dataDxfId="73"/>
    <tableColumn id="4" xr3:uid="{ADE97202-0BE3-4669-BC40-B001FE743532}" name="GR" dataDxfId="72"/>
    <tableColumn id="5" xr3:uid="{94FAC297-1E98-4AC1-8AFA-3943CCA31E26}" name="-" dataDxfId="71"/>
    <tableColumn id="6" xr3:uid="{BA98751E-66F1-4A86-8ED3-517A1854FCFB}" name="D " dataDxfId="70"/>
    <tableColumn id="7" xr3:uid="{6C5C1568-FF19-4770-B939-D28D4898AD68}" name="+2" dataDxfId="69"/>
    <tableColumn id="8" xr3:uid="{D7EA3A0A-4C81-4902-A5AA-4B6880F15865}" name="K " dataDxfId="68">
      <calculatedColumnFormula>C2+E2-H2-J2+L2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3243A7B-35A3-4D3D-92E8-DA9DFD8C4BF8}" name="Table14" displayName="Table14" ref="B12:E20" totalsRowShown="0" headerRowDxfId="5" dataDxfId="4">
  <tableColumns count="4">
    <tableColumn id="1" xr3:uid="{5465949B-11EB-4E40-AC58-95A7CBAAFFB9}" name="Year" dataDxfId="3"/>
    <tableColumn id="2" xr3:uid="{221206A7-D9F5-4D90-B9F5-A4A019D6342C}" name="Sterling cash flow" dataDxfId="2"/>
    <tableColumn id="3" xr3:uid="{EF2925A7-8F3A-482D-B721-3943336FEB44}" name="DM/£" dataDxfId="1"/>
    <tableColumn id="4" xr3:uid="{7FE6CDAA-9B89-4CD5-9A4B-CA448525D416}" name="DM cash flow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3A0FE48-97B1-4A0D-BBDC-E6EC90350D42}" name="Table4" displayName="Table4" ref="B27:E228" totalsRowShown="0" headerRowDxfId="67" tableBorderDxfId="66">
  <tableColumns count="4">
    <tableColumn id="1" xr3:uid="{2C252626-AAF9-4499-A2E1-93762D3252F2}" name="year"/>
    <tableColumn id="3" xr3:uid="{B7A439F0-99ED-429A-818F-1814CA9E0F08}" name="  " dataDxfId="65">
      <calculatedColumnFormula>C$5*(1+C$6)^B27</calculatedColumnFormula>
    </tableColumn>
    <tableColumn id="5" xr3:uid="{DECB619F-B2C9-4C7A-8881-7C77BEDCF119}" name="PV factor" dataDxfId="64">
      <calculatedColumnFormula>1/(1+C$8)^B28</calculatedColumnFormula>
    </tableColumn>
    <tableColumn id="6" xr3:uid="{C14F1BED-2DD5-4828-9335-5EBBDCD1A249}" name="PV" dataDxfId="63">
      <calculatedColumnFormula>C28*D28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32FD784-F907-45F0-8089-94B00590972C}" name="Table7" displayName="Table7" ref="B11:G23" totalsRowShown="0" headerRowDxfId="62" dataDxfId="61" tableBorderDxfId="60">
  <autoFilter ref="B11:G23" xr:uid="{D32FD784-F907-45F0-8089-94B00590972C}"/>
  <tableColumns count="6">
    <tableColumn id="1" xr3:uid="{324C89D4-D296-4E5B-9155-53CA9F87DFB4}" name="year" dataDxfId="59"/>
    <tableColumn id="2" xr3:uid="{F5DC04F0-8E21-4D90-8B66-943F03E9E4E7}" name="capital" dataDxfId="58"/>
    <tableColumn id="3" xr3:uid="{CE501426-D9DD-4DEF-82B9-B10C1EEE5F39}" name="income" dataDxfId="57">
      <calculatedColumnFormula>C$5*(1+C$6)^B11</calculatedColumnFormula>
    </tableColumn>
    <tableColumn id="4" xr3:uid="{A1611937-F602-4C6C-9B75-98D417B7D30E}" name="net" dataDxfId="56"/>
    <tableColumn id="5" xr3:uid="{6D1A74F1-39BB-4294-BC3D-D6CB487F4DFE}" name="PV factor" dataDxfId="55"/>
    <tableColumn id="6" xr3:uid="{2CD48747-0680-40D7-852F-CE4CE8132D68}" name="PV" dataDxfId="5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8DBE4C6-EC46-411E-95EA-47D9DE3AE3CC}" name="Table8" displayName="Table8" ref="B2:F3" totalsRowShown="0" headerRowDxfId="53" dataDxfId="52" tableBorderDxfId="51">
  <tableColumns count="5">
    <tableColumn id="1" xr3:uid="{37B0253B-19DC-44C4-B35F-F48F5FD8D388}" name="RFN" dataDxfId="50"/>
    <tableColumn id="2" xr3:uid="{1DC447F5-EE89-436B-900B-31594CD34BA7}" name="+ Rp" dataDxfId="49"/>
    <tableColumn id="3" xr3:uid="{BF55E26F-326B-4AAD-81BC-FFDC4B527809}" name="–  GN" dataDxfId="48"/>
    <tableColumn id="4" xr3:uid="{2855A8AE-94E8-4035-8979-E808D1498B3F}" name="+ D" dataDxfId="47"/>
    <tableColumn id="5" xr3:uid="{76039395-105C-49F0-9DEA-8A223D1A5E28}" name="= K" dataDxfId="46">
      <calculatedColumnFormula>B3+C3-D3+E3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4CEF2CA-78B9-43BB-9430-4EFAE7FE26A4}" name="Table9" displayName="Table9" ref="B6:F7" totalsRowShown="0" headerRowDxfId="45" dataDxfId="44" tableBorderDxfId="43">
  <tableColumns count="5">
    <tableColumn id="1" xr3:uid="{C48587D8-10BF-4AA4-86C4-54C2FC22C181}" name="RFR" dataDxfId="42"/>
    <tableColumn id="2" xr3:uid="{A6DB0360-CBB0-4638-8B02-4E60DD04FC30}" name="+ Rp" dataDxfId="41"/>
    <tableColumn id="3" xr3:uid="{2E45CAB4-83B6-4D76-B47B-91E1AF2FBD91}" name="– GR" dataDxfId="40"/>
    <tableColumn id="4" xr3:uid="{01140953-1894-46A6-9F20-1EBA851B143E}" name="+D" dataDxfId="39"/>
    <tableColumn id="5" xr3:uid="{4478E7F2-0C91-4CA0-85ED-7718C8689AE7}" name="= K" dataDxfId="38">
      <calculatedColumnFormula>B7+C7-D7+E7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8E187C7-1E9F-4295-BC8C-D587DDCD63E4}" name="Table10" displayName="Table10" ref="A1:J6" totalsRowShown="0" headerRowDxfId="37" dataDxfId="36" tableBorderDxfId="35">
  <tableColumns count="10">
    <tableColumn id="1" xr3:uid="{4DAC89EE-7D19-4A56-8967-84AB02CE2DDE}" name="  " dataDxfId="34"/>
    <tableColumn id="2" xr3:uid="{09534DD0-D2C8-4726-8FEF-80E9EB27CF20}" name="RFR" dataDxfId="33"/>
    <tableColumn id="3" xr3:uid="{DAF210E6-A1E4-47D2-8081-B00992DBD6DD}" name="+ I" dataDxfId="32"/>
    <tableColumn id="4" xr3:uid="{986BF416-52A0-4D09-BA49-E029B24C44C6}" name="+ Rp" dataDxfId="31"/>
    <tableColumn id="5" xr3:uid="{F2678108-C71A-47CC-B461-21402172323E}" name="check" dataDxfId="30">
      <calculatedColumnFormula>B2+C2+D2</calculatedColumnFormula>
    </tableColumn>
    <tableColumn id="6" xr3:uid="{3D50DFA9-FD4E-40A0-A026-93DBAD4D1489}" name="=" dataDxfId="29"/>
    <tableColumn id="7" xr3:uid="{3DCE22CA-516D-462E-BC92-74F8B73053F0}" name="K" dataDxfId="28"/>
    <tableColumn id="8" xr3:uid="{61A7D187-33B7-4D3A-A072-09A4BD563B92}" name="+ GN" dataDxfId="27"/>
    <tableColumn id="9" xr3:uid="{73F8E3DD-A945-4605-8623-DCFDEC5439F9}" name="- D" dataDxfId="26"/>
    <tableColumn id="10" xr3:uid="{71BBAB7B-715D-4B4E-A9AF-08F9079C42B0}" name="check2" dataDxfId="25">
      <calculatedColumnFormula>G2+H2-I2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CA7F3F6-08B8-45E1-AF18-2C3A8FE7DF1A}" name="Table11" displayName="Table11" ref="B1:D5" totalsRowShown="0" headerRowDxfId="24" dataDxfId="23" tableBorderDxfId="22">
  <tableColumns count="3">
    <tableColumn id="1" xr3:uid="{23D3FA19-AD8D-4D05-A708-A9AC56B148CF}" name="Factor" dataDxfId="21"/>
    <tableColumn id="2" xr3:uid="{7CD3E5DE-DA8E-4062-ABBA-D7665CE1074F}" name="Short term" dataDxfId="20"/>
    <tableColumn id="3" xr3:uid="{26C4BB88-8681-499F-BA9A-33B0FC8382AC}" name="Long term" dataDxfId="1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A98A8DA-9B01-45ED-8952-F2F8357D795A}" name="Table12" displayName="Table12" ref="B1:D10" totalsRowShown="0" headerRowDxfId="18" dataDxfId="17" tableBorderDxfId="16">
  <tableColumns count="3">
    <tableColumn id="1" xr3:uid="{93979DC0-7295-4D93-842A-0B02F2C13671}" name="Factor" dataDxfId="15"/>
    <tableColumn id="2" xr3:uid="{B513DE61-7D81-44C7-A834-1B86EB5A6072}" name="Building A" dataDxfId="14"/>
    <tableColumn id="3" xr3:uid="{2729E7E1-760F-402E-8C44-E2C0FC8038E9}" name="Building B" dataDxfId="1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7110ED4-60D8-4A8D-A540-EBA0E0B42435}" name="Table13" displayName="Table13" ref="B1:F9" totalsRowShown="0" headerRowDxfId="12" dataDxfId="11">
  <tableColumns count="5">
    <tableColumn id="1" xr3:uid="{E5E36164-8DC3-4777-A255-BF77A9E75A5A}" name="Year" dataDxfId="10"/>
    <tableColumn id="2" xr3:uid="{C661D705-7B17-4111-998E-752BA13B7DBB}" name="Capital" dataDxfId="9"/>
    <tableColumn id="3" xr3:uid="{6775B6C7-E53E-406E-B997-82F3AE09CB2D}" name="Costs" dataDxfId="8"/>
    <tableColumn id="4" xr3:uid="{B76A90DF-EB5A-4D07-A396-4835738274FA}" name="Rent" dataDxfId="7"/>
    <tableColumn id="5" xr3:uid="{EAB84517-36FA-4EE8-BB96-5FFA821B3E81}" name="Total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applewebdata://2854A52C-F6CF-4339-9E62-A5BBAE59C55C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B4B35-1F16-C544-9F9E-B79B147C4693}">
  <sheetPr>
    <tabColor theme="4" tint="0.59999389629810485"/>
  </sheetPr>
  <dimension ref="B1:N19"/>
  <sheetViews>
    <sheetView showGridLines="0" workbookViewId="0">
      <selection activeCell="G19" sqref="G19"/>
    </sheetView>
  </sheetViews>
  <sheetFormatPr baseColWidth="10" defaultColWidth="11" defaultRowHeight="16" x14ac:dyDescent="0.2"/>
  <cols>
    <col min="2" max="2" width="21" customWidth="1"/>
  </cols>
  <sheetData>
    <row r="1" spans="2:14" ht="20" customHeight="1" thickBot="1" x14ac:dyDescent="0.25">
      <c r="B1" s="81" t="s">
        <v>10</v>
      </c>
      <c r="C1" s="82" t="s">
        <v>22</v>
      </c>
      <c r="D1" s="82" t="s">
        <v>23</v>
      </c>
      <c r="E1" s="91" t="s">
        <v>24</v>
      </c>
      <c r="G1" s="16" t="s">
        <v>15</v>
      </c>
      <c r="H1" s="16" t="s">
        <v>25</v>
      </c>
      <c r="I1" s="16" t="s">
        <v>23</v>
      </c>
      <c r="J1" s="16" t="s">
        <v>92</v>
      </c>
      <c r="K1" s="16" t="s">
        <v>26</v>
      </c>
      <c r="L1" s="16" t="s">
        <v>27</v>
      </c>
      <c r="M1" s="16" t="s">
        <v>91</v>
      </c>
      <c r="N1" s="16" t="s">
        <v>28</v>
      </c>
    </row>
    <row r="2" spans="2:14" ht="20" customHeight="1" x14ac:dyDescent="0.2">
      <c r="B2" s="83" t="s">
        <v>11</v>
      </c>
      <c r="C2" s="84">
        <v>1.5</v>
      </c>
      <c r="D2" s="84" t="s">
        <v>23</v>
      </c>
      <c r="E2" s="92">
        <v>3</v>
      </c>
      <c r="G2" s="66" t="s">
        <v>15</v>
      </c>
      <c r="H2" s="66">
        <v>2</v>
      </c>
      <c r="I2" s="66" t="s">
        <v>23</v>
      </c>
      <c r="J2" s="66">
        <v>-1</v>
      </c>
      <c r="K2" s="66" t="s">
        <v>26</v>
      </c>
      <c r="L2" s="66">
        <v>0.5</v>
      </c>
      <c r="M2" s="66" t="s">
        <v>23</v>
      </c>
      <c r="N2" s="66">
        <f>C2+E2-H2-J2+L2</f>
        <v>4</v>
      </c>
    </row>
    <row r="3" spans="2:14" ht="20" customHeight="1" x14ac:dyDescent="0.2">
      <c r="B3" s="85" t="s">
        <v>12</v>
      </c>
      <c r="C3" s="86">
        <v>1.5</v>
      </c>
      <c r="D3" s="86" t="s">
        <v>23</v>
      </c>
      <c r="E3" s="93">
        <v>4</v>
      </c>
      <c r="G3" s="17" t="s">
        <v>15</v>
      </c>
      <c r="H3" s="17">
        <v>2</v>
      </c>
      <c r="I3" s="17" t="s">
        <v>23</v>
      </c>
      <c r="J3" s="17">
        <v>-1</v>
      </c>
      <c r="K3" s="17" t="s">
        <v>26</v>
      </c>
      <c r="L3" s="17">
        <v>2</v>
      </c>
      <c r="M3" s="17" t="s">
        <v>23</v>
      </c>
      <c r="N3" s="17">
        <f t="shared" ref="N3:N6" si="0">C3+E3-H3-J3+L3</f>
        <v>6.5</v>
      </c>
    </row>
    <row r="4" spans="2:14" ht="20" customHeight="1" x14ac:dyDescent="0.2">
      <c r="B4" s="87" t="s">
        <v>29</v>
      </c>
      <c r="C4" s="88">
        <v>1.5</v>
      </c>
      <c r="D4" s="88" t="s">
        <v>23</v>
      </c>
      <c r="E4" s="94">
        <v>3</v>
      </c>
      <c r="G4" s="17" t="s">
        <v>15</v>
      </c>
      <c r="H4" s="17">
        <v>2</v>
      </c>
      <c r="I4" s="17" t="s">
        <v>23</v>
      </c>
      <c r="J4" s="17">
        <v>-1</v>
      </c>
      <c r="K4" s="17" t="s">
        <v>26</v>
      </c>
      <c r="L4" s="17">
        <v>1</v>
      </c>
      <c r="M4" s="17" t="s">
        <v>23</v>
      </c>
      <c r="N4" s="17">
        <f t="shared" si="0"/>
        <v>4.5</v>
      </c>
    </row>
    <row r="5" spans="2:14" ht="20" customHeight="1" x14ac:dyDescent="0.2">
      <c r="B5" s="85" t="s">
        <v>13</v>
      </c>
      <c r="C5" s="86">
        <v>1.5</v>
      </c>
      <c r="D5" s="86" t="s">
        <v>23</v>
      </c>
      <c r="E5" s="93">
        <v>4.5</v>
      </c>
      <c r="G5" s="17" t="s">
        <v>15</v>
      </c>
      <c r="H5" s="17">
        <v>2</v>
      </c>
      <c r="I5" s="17" t="s">
        <v>23</v>
      </c>
      <c r="J5" s="17">
        <v>-1</v>
      </c>
      <c r="K5" s="17" t="s">
        <v>26</v>
      </c>
      <c r="L5" s="17">
        <v>1.5</v>
      </c>
      <c r="M5" s="17" t="s">
        <v>23</v>
      </c>
      <c r="N5" s="17">
        <f t="shared" si="0"/>
        <v>6.5</v>
      </c>
    </row>
    <row r="6" spans="2:14" ht="20" customHeight="1" thickBot="1" x14ac:dyDescent="0.25">
      <c r="B6" s="89" t="s">
        <v>30</v>
      </c>
      <c r="C6" s="90">
        <v>1.5</v>
      </c>
      <c r="D6" s="90" t="s">
        <v>23</v>
      </c>
      <c r="E6" s="95">
        <v>3</v>
      </c>
      <c r="G6" s="17" t="s">
        <v>15</v>
      </c>
      <c r="H6" s="17">
        <v>2</v>
      </c>
      <c r="I6" s="17" t="s">
        <v>23</v>
      </c>
      <c r="J6" s="17">
        <v>-0.5</v>
      </c>
      <c r="K6" s="17" t="s">
        <v>26</v>
      </c>
      <c r="L6" s="17">
        <v>1</v>
      </c>
      <c r="M6" s="17" t="s">
        <v>23</v>
      </c>
      <c r="N6" s="17">
        <f t="shared" si="0"/>
        <v>4</v>
      </c>
    </row>
    <row r="7" spans="2:14" ht="19" thickBot="1" x14ac:dyDescent="0.25">
      <c r="B7" s="3"/>
      <c r="C7" s="3"/>
      <c r="D7" s="3"/>
      <c r="E7" s="3"/>
      <c r="G7" s="3"/>
      <c r="H7" s="3"/>
      <c r="I7" s="3"/>
      <c r="J7" s="3"/>
      <c r="K7" s="3"/>
      <c r="L7" s="3"/>
      <c r="M7" s="3"/>
      <c r="N7" s="3"/>
    </row>
    <row r="8" spans="2:14" x14ac:dyDescent="0.2">
      <c r="B8" s="96" t="s">
        <v>36</v>
      </c>
    </row>
    <row r="9" spans="2:14" ht="20" thickBot="1" x14ac:dyDescent="0.3">
      <c r="B9" s="97" t="s">
        <v>35</v>
      </c>
      <c r="C9" s="2"/>
      <c r="D9" s="2"/>
      <c r="E9" s="2"/>
      <c r="F9" s="2"/>
    </row>
    <row r="10" spans="2:14" x14ac:dyDescent="0.2">
      <c r="B10" s="98" t="s">
        <v>37</v>
      </c>
      <c r="C10" s="99"/>
      <c r="D10" s="100"/>
      <c r="E10" s="2"/>
      <c r="F10" s="2"/>
    </row>
    <row r="11" spans="2:14" x14ac:dyDescent="0.2">
      <c r="B11" s="101" t="s">
        <v>31</v>
      </c>
      <c r="C11" s="102" t="s">
        <v>32</v>
      </c>
      <c r="D11" s="103"/>
      <c r="E11" s="2"/>
      <c r="F11" s="2"/>
    </row>
    <row r="12" spans="2:14" ht="17" thickBot="1" x14ac:dyDescent="0.25">
      <c r="B12" s="104" t="s">
        <v>33</v>
      </c>
      <c r="C12" s="105" t="s">
        <v>34</v>
      </c>
      <c r="D12" s="106"/>
      <c r="E12" s="2"/>
      <c r="F12" s="2"/>
    </row>
    <row r="19" ht="12" customHeight="1" x14ac:dyDescent="0.2"/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11DA2-05AC-DA48-B11B-7887DD8DBEF7}">
  <sheetPr>
    <tabColor theme="4" tint="0.59999389629810485"/>
  </sheetPr>
  <dimension ref="A1:B12"/>
  <sheetViews>
    <sheetView showGridLines="0" workbookViewId="0">
      <selection activeCell="L20" sqref="L20"/>
    </sheetView>
  </sheetViews>
  <sheetFormatPr baseColWidth="10" defaultColWidth="11" defaultRowHeight="16" x14ac:dyDescent="0.2"/>
  <cols>
    <col min="1" max="1" width="36.6640625" customWidth="1"/>
  </cols>
  <sheetData>
    <row r="1" spans="1:2" x14ac:dyDescent="0.2">
      <c r="A1" s="73" t="s">
        <v>82</v>
      </c>
      <c r="B1" s="76">
        <v>9.06E-2</v>
      </c>
    </row>
    <row r="2" spans="1:2" x14ac:dyDescent="0.2">
      <c r="A2" s="74" t="s">
        <v>83</v>
      </c>
      <c r="B2" s="77">
        <v>5.8700000000000002E-2</v>
      </c>
    </row>
    <row r="3" spans="1:2" x14ac:dyDescent="0.2">
      <c r="A3" s="74" t="s">
        <v>84</v>
      </c>
      <c r="B3" s="78">
        <v>2.9100000000000001E-2</v>
      </c>
    </row>
    <row r="4" spans="1:2" x14ac:dyDescent="0.2">
      <c r="A4" s="74" t="s">
        <v>85</v>
      </c>
      <c r="B4" s="79">
        <v>3.09E-2</v>
      </c>
    </row>
    <row r="5" spans="1:2" x14ac:dyDescent="0.2">
      <c r="A5" s="74" t="s">
        <v>14</v>
      </c>
      <c r="B5" s="78">
        <v>-1.4E-3</v>
      </c>
    </row>
    <row r="6" spans="1:2" x14ac:dyDescent="0.2">
      <c r="A6" s="74" t="s">
        <v>86</v>
      </c>
      <c r="B6" s="77">
        <v>6.0600000000000001E-2</v>
      </c>
    </row>
    <row r="7" spans="1:2" ht="17" thickBot="1" x14ac:dyDescent="0.25">
      <c r="A7" s="75" t="s">
        <v>87</v>
      </c>
      <c r="B7" s="80">
        <v>5.5999999999999999E-3</v>
      </c>
    </row>
    <row r="8" spans="1:2" x14ac:dyDescent="0.2">
      <c r="A8" s="4" t="s">
        <v>89</v>
      </c>
    </row>
    <row r="10" spans="1:2" x14ac:dyDescent="0.2">
      <c r="A10" s="14" t="s">
        <v>88</v>
      </c>
      <c r="B10" s="15">
        <f>B6+B3+B7</f>
        <v>9.5299999999999996E-2</v>
      </c>
    </row>
    <row r="11" spans="1:2" x14ac:dyDescent="0.2">
      <c r="A11" s="14" t="s">
        <v>88</v>
      </c>
      <c r="B11" s="7">
        <f>B2+B4</f>
        <v>8.9599999999999999E-2</v>
      </c>
    </row>
    <row r="12" spans="1:2" x14ac:dyDescent="0.2">
      <c r="A12" s="14" t="s">
        <v>90</v>
      </c>
      <c r="B12" s="7">
        <f>B5+B4</f>
        <v>2.9500000000000002E-2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203F9-11A9-9340-A873-0D5D2C26B856}">
  <sheetPr>
    <tabColor theme="4" tint="0.59999389629810485"/>
  </sheetPr>
  <dimension ref="B1:C14"/>
  <sheetViews>
    <sheetView showGridLines="0" workbookViewId="0">
      <selection activeCell="B10" sqref="B10:C13"/>
    </sheetView>
  </sheetViews>
  <sheetFormatPr baseColWidth="10" defaultColWidth="11" defaultRowHeight="16" x14ac:dyDescent="0.2"/>
  <cols>
    <col min="2" max="2" width="20.6640625" customWidth="1"/>
    <col min="6" max="6" width="14.6640625" bestFit="1" customWidth="1"/>
    <col min="7" max="7" width="7.33203125" bestFit="1" customWidth="1"/>
  </cols>
  <sheetData>
    <row r="1" spans="2:3" ht="17" thickBot="1" x14ac:dyDescent="0.25">
      <c r="B1" t="s">
        <v>94</v>
      </c>
    </row>
    <row r="2" spans="2:3" x14ac:dyDescent="0.2">
      <c r="B2" s="25" t="s">
        <v>38</v>
      </c>
      <c r="C2" s="18">
        <v>17500</v>
      </c>
    </row>
    <row r="3" spans="2:3" x14ac:dyDescent="0.2">
      <c r="B3" s="22" t="s">
        <v>39</v>
      </c>
      <c r="C3" s="24">
        <f>1/0.08</f>
        <v>12.5</v>
      </c>
    </row>
    <row r="4" spans="2:3" x14ac:dyDescent="0.2">
      <c r="B4" s="23" t="s">
        <v>40</v>
      </c>
      <c r="C4" s="19">
        <f>C2*_ftnref2</f>
        <v>218750</v>
      </c>
    </row>
    <row r="5" spans="2:3" ht="17" thickBot="1" x14ac:dyDescent="0.25">
      <c r="B5" s="26" t="s">
        <v>41</v>
      </c>
      <c r="C5" s="20">
        <v>220000</v>
      </c>
    </row>
    <row r="7" spans="2:3" x14ac:dyDescent="0.2">
      <c r="B7" s="21" t="s">
        <v>42</v>
      </c>
    </row>
    <row r="8" spans="2:3" x14ac:dyDescent="0.2">
      <c r="B8" s="21"/>
    </row>
    <row r="9" spans="2:3" ht="17" thickBot="1" x14ac:dyDescent="0.25">
      <c r="B9" t="s">
        <v>95</v>
      </c>
    </row>
    <row r="10" spans="2:3" x14ac:dyDescent="0.2">
      <c r="B10" s="25" t="s">
        <v>38</v>
      </c>
      <c r="C10" s="18">
        <v>17500</v>
      </c>
    </row>
    <row r="11" spans="2:3" x14ac:dyDescent="0.2">
      <c r="B11" s="22" t="s">
        <v>93</v>
      </c>
      <c r="C11" s="24">
        <v>0.08</v>
      </c>
    </row>
    <row r="12" spans="2:3" x14ac:dyDescent="0.2">
      <c r="B12" s="23" t="s">
        <v>40</v>
      </c>
      <c r="C12" s="19">
        <f>C10/C11</f>
        <v>218750</v>
      </c>
    </row>
    <row r="13" spans="2:3" ht="17" thickBot="1" x14ac:dyDescent="0.25">
      <c r="B13" s="26" t="s">
        <v>41</v>
      </c>
      <c r="C13" s="20">
        <v>220000</v>
      </c>
    </row>
    <row r="14" spans="2:3" x14ac:dyDescent="0.2">
      <c r="B14" s="1"/>
    </row>
  </sheetData>
  <hyperlinks>
    <hyperlink ref="B14" r:id="rId1" location="_ftnref1" display="applewebdata://2854A52C-F6CF-4339-9E62-A5BBAE59C55C/ - _ftnref1" xr:uid="{74B5B4BA-A0AB-844F-B37D-42D230E6B65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8C67F-ADA5-C14E-9C1E-B069FA3EF287}">
  <sheetPr>
    <tabColor theme="4" tint="0.59999389629810485"/>
  </sheetPr>
  <dimension ref="A1:G328"/>
  <sheetViews>
    <sheetView showGridLines="0" workbookViewId="0">
      <selection activeCell="H6" sqref="H6"/>
    </sheetView>
  </sheetViews>
  <sheetFormatPr baseColWidth="10" defaultColWidth="11" defaultRowHeight="16" x14ac:dyDescent="0.2"/>
  <cols>
    <col min="1" max="1" width="15.6640625" customWidth="1"/>
    <col min="2" max="2" width="12.6640625" customWidth="1"/>
    <col min="7" max="7" width="11.33203125" bestFit="1" customWidth="1"/>
  </cols>
  <sheetData>
    <row r="1" spans="1:7" x14ac:dyDescent="0.2">
      <c r="A1" s="5" t="s">
        <v>55</v>
      </c>
    </row>
    <row r="2" spans="1:7" ht="17" thickBot="1" x14ac:dyDescent="0.25"/>
    <row r="3" spans="1:7" x14ac:dyDescent="0.2">
      <c r="B3" s="107" t="s">
        <v>43</v>
      </c>
      <c r="C3" s="108"/>
    </row>
    <row r="4" spans="1:7" x14ac:dyDescent="0.2">
      <c r="B4" s="29" t="s">
        <v>44</v>
      </c>
      <c r="C4" s="30">
        <f>17500/0.08</f>
        <v>218750</v>
      </c>
    </row>
    <row r="5" spans="1:7" x14ac:dyDescent="0.2">
      <c r="B5" s="31" t="s">
        <v>45</v>
      </c>
      <c r="C5" s="32">
        <v>17500</v>
      </c>
    </row>
    <row r="6" spans="1:7" x14ac:dyDescent="0.2">
      <c r="B6" s="29" t="s">
        <v>46</v>
      </c>
      <c r="C6" s="30">
        <v>1.4999999999999999E-2</v>
      </c>
    </row>
    <row r="7" spans="1:7" x14ac:dyDescent="0.2">
      <c r="B7" s="31" t="s">
        <v>47</v>
      </c>
      <c r="C7" s="32">
        <v>0.08</v>
      </c>
    </row>
    <row r="8" spans="1:7" ht="17" thickBot="1" x14ac:dyDescent="0.25">
      <c r="B8" s="33" t="s">
        <v>9</v>
      </c>
      <c r="C8" s="34">
        <v>9.5000000000000001E-2</v>
      </c>
    </row>
    <row r="10" spans="1:7" x14ac:dyDescent="0.2">
      <c r="B10" s="5" t="s">
        <v>48</v>
      </c>
    </row>
    <row r="11" spans="1:7" x14ac:dyDescent="0.2">
      <c r="B11" s="37" t="s">
        <v>56</v>
      </c>
      <c r="C11" s="37" t="s">
        <v>49</v>
      </c>
      <c r="D11" s="37" t="s">
        <v>50</v>
      </c>
      <c r="E11" s="37" t="s">
        <v>51</v>
      </c>
      <c r="F11" s="37" t="s">
        <v>52</v>
      </c>
      <c r="G11" s="37" t="s">
        <v>53</v>
      </c>
    </row>
    <row r="12" spans="1:7" x14ac:dyDescent="0.2">
      <c r="B12" s="37">
        <v>0</v>
      </c>
      <c r="C12" s="38">
        <v>-200000</v>
      </c>
      <c r="D12" s="38"/>
      <c r="E12" s="38">
        <f>C12+D12</f>
        <v>-200000</v>
      </c>
      <c r="F12" s="37"/>
      <c r="G12" s="39"/>
    </row>
    <row r="13" spans="1:7" x14ac:dyDescent="0.2">
      <c r="B13" s="37">
        <v>1</v>
      </c>
      <c r="C13" s="38"/>
      <c r="D13" s="38">
        <f>C5</f>
        <v>17500</v>
      </c>
      <c r="E13" s="38">
        <f t="shared" ref="E13:E22" si="0">C13+D13</f>
        <v>17500</v>
      </c>
      <c r="F13" s="40">
        <f t="shared" ref="F13:F22" si="1">1/(1+C$8)^B13</f>
        <v>0.91324200913242015</v>
      </c>
      <c r="G13" s="38">
        <f>E13*F13</f>
        <v>15981.735159817352</v>
      </c>
    </row>
    <row r="14" spans="1:7" x14ac:dyDescent="0.2">
      <c r="B14" s="37">
        <v>2</v>
      </c>
      <c r="C14" s="38"/>
      <c r="D14" s="38">
        <f t="shared" ref="D14:D23" si="2">C$5*(1+C$6)^B13</f>
        <v>17762.5</v>
      </c>
      <c r="E14" s="38">
        <f t="shared" si="0"/>
        <v>17762.5</v>
      </c>
      <c r="F14" s="40">
        <f t="shared" si="1"/>
        <v>0.8340109672442193</v>
      </c>
      <c r="G14" s="38">
        <f t="shared" ref="G14:G22" si="3">E14*F14</f>
        <v>14814.119805675446</v>
      </c>
    </row>
    <row r="15" spans="1:7" x14ac:dyDescent="0.2">
      <c r="B15" s="37">
        <v>3</v>
      </c>
      <c r="C15" s="38"/>
      <c r="D15" s="38">
        <f t="shared" si="2"/>
        <v>18028.937499999996</v>
      </c>
      <c r="E15" s="38">
        <f t="shared" si="0"/>
        <v>18028.937499999996</v>
      </c>
      <c r="F15" s="40">
        <f t="shared" si="1"/>
        <v>0.76165385136458386</v>
      </c>
      <c r="G15" s="38">
        <f t="shared" si="3"/>
        <v>13731.809682886369</v>
      </c>
    </row>
    <row r="16" spans="1:7" x14ac:dyDescent="0.2">
      <c r="B16" s="37">
        <v>4</v>
      </c>
      <c r="C16" s="38"/>
      <c r="D16" s="38">
        <f t="shared" si="2"/>
        <v>18299.371562499993</v>
      </c>
      <c r="E16" s="38">
        <f t="shared" si="0"/>
        <v>18299.371562499993</v>
      </c>
      <c r="F16" s="40">
        <f t="shared" si="1"/>
        <v>0.6955742934836382</v>
      </c>
      <c r="G16" s="38">
        <f t="shared" si="3"/>
        <v>12728.572445780514</v>
      </c>
    </row>
    <row r="17" spans="2:7" x14ac:dyDescent="0.2">
      <c r="B17" s="37">
        <v>5</v>
      </c>
      <c r="C17" s="38"/>
      <c r="D17" s="38">
        <f t="shared" si="2"/>
        <v>18573.862135937488</v>
      </c>
      <c r="E17" s="38">
        <f t="shared" si="0"/>
        <v>18573.862135937488</v>
      </c>
      <c r="F17" s="40">
        <f t="shared" si="1"/>
        <v>0.63522766528186136</v>
      </c>
      <c r="G17" s="38">
        <f t="shared" si="3"/>
        <v>11798.631079878738</v>
      </c>
    </row>
    <row r="18" spans="2:7" x14ac:dyDescent="0.2">
      <c r="B18" s="37">
        <v>6</v>
      </c>
      <c r="C18" s="38"/>
      <c r="D18" s="38">
        <f t="shared" si="2"/>
        <v>18852.470067976548</v>
      </c>
      <c r="E18" s="38">
        <f t="shared" si="0"/>
        <v>18852.470067976548</v>
      </c>
      <c r="F18" s="40">
        <f t="shared" si="1"/>
        <v>0.58011658929850352</v>
      </c>
      <c r="G18" s="38">
        <f t="shared" si="3"/>
        <v>10936.630635686683</v>
      </c>
    </row>
    <row r="19" spans="2:7" x14ac:dyDescent="0.2">
      <c r="B19" s="37">
        <v>7</v>
      </c>
      <c r="C19" s="38"/>
      <c r="D19" s="38">
        <f t="shared" si="2"/>
        <v>19135.257118996193</v>
      </c>
      <c r="E19" s="38">
        <f t="shared" si="0"/>
        <v>19135.257118996193</v>
      </c>
      <c r="F19" s="40">
        <f t="shared" si="1"/>
        <v>0.52978683954201233</v>
      </c>
      <c r="G19" s="38">
        <f t="shared" si="3"/>
        <v>10137.607392896785</v>
      </c>
    </row>
    <row r="20" spans="2:7" x14ac:dyDescent="0.2">
      <c r="B20" s="37">
        <v>8</v>
      </c>
      <c r="C20" s="38"/>
      <c r="D20" s="38">
        <f t="shared" si="2"/>
        <v>19422.285975781135</v>
      </c>
      <c r="E20" s="38">
        <f t="shared" si="0"/>
        <v>19422.285975781135</v>
      </c>
      <c r="F20" s="40">
        <f t="shared" si="1"/>
        <v>0.4838235977552624</v>
      </c>
      <c r="G20" s="38">
        <f t="shared" si="3"/>
        <v>9396.9602774340055</v>
      </c>
    </row>
    <row r="21" spans="2:7" x14ac:dyDescent="0.2">
      <c r="B21" s="37">
        <v>9</v>
      </c>
      <c r="C21" s="38"/>
      <c r="D21" s="38">
        <f t="shared" si="2"/>
        <v>19713.620265417849</v>
      </c>
      <c r="E21" s="38">
        <f t="shared" si="0"/>
        <v>19713.620265417849</v>
      </c>
      <c r="F21" s="40">
        <f t="shared" si="1"/>
        <v>0.44184803447969173</v>
      </c>
      <c r="G21" s="38">
        <f t="shared" si="3"/>
        <v>8710.4243667538958</v>
      </c>
    </row>
    <row r="22" spans="2:7" x14ac:dyDescent="0.2">
      <c r="B22" s="37">
        <v>10</v>
      </c>
      <c r="C22" s="38">
        <f>D23/C7</f>
        <v>253868.30547425125</v>
      </c>
      <c r="D22" s="38">
        <f t="shared" si="2"/>
        <v>20009.324569399116</v>
      </c>
      <c r="E22" s="38">
        <f t="shared" si="0"/>
        <v>273877.63004365034</v>
      </c>
      <c r="F22" s="40">
        <f t="shared" si="1"/>
        <v>0.40351418673944445</v>
      </c>
      <c r="G22" s="38">
        <f t="shared" si="3"/>
        <v>110513.50915319</v>
      </c>
    </row>
    <row r="23" spans="2:7" x14ac:dyDescent="0.2">
      <c r="B23" s="37">
        <v>11</v>
      </c>
      <c r="C23" s="38"/>
      <c r="D23" s="38">
        <f t="shared" si="2"/>
        <v>20309.4644379401</v>
      </c>
      <c r="E23" s="38"/>
      <c r="F23" s="37"/>
      <c r="G23" s="38">
        <f>SUM(G12:G22)</f>
        <v>218749.99999999977</v>
      </c>
    </row>
    <row r="24" spans="2:7" ht="17" thickBot="1" x14ac:dyDescent="0.25"/>
    <row r="25" spans="2:7" ht="17" thickBot="1" x14ac:dyDescent="0.25">
      <c r="B25" s="35" t="s">
        <v>97</v>
      </c>
      <c r="C25" s="36"/>
      <c r="D25" s="12"/>
    </row>
    <row r="27" spans="2:7" x14ac:dyDescent="0.2">
      <c r="B27" s="42" t="s">
        <v>56</v>
      </c>
      <c r="C27" s="43" t="s">
        <v>96</v>
      </c>
      <c r="D27" s="42" t="s">
        <v>52</v>
      </c>
      <c r="E27" s="42" t="s">
        <v>53</v>
      </c>
    </row>
    <row r="28" spans="2:7" x14ac:dyDescent="0.2">
      <c r="B28" s="41">
        <v>0</v>
      </c>
      <c r="C28" s="44">
        <f>B21</f>
        <v>9</v>
      </c>
      <c r="D28" s="41"/>
      <c r="E28" s="41"/>
    </row>
    <row r="29" spans="2:7" x14ac:dyDescent="0.2">
      <c r="B29" s="41">
        <v>1</v>
      </c>
      <c r="C29" s="44">
        <f t="shared" ref="C29:C60" si="4">C$5*(1+C$6)^B28</f>
        <v>17500</v>
      </c>
      <c r="D29" s="45">
        <f t="shared" ref="D29:D60" si="5">1/(1+C$8)^B29</f>
        <v>0.91324200913242015</v>
      </c>
      <c r="E29" s="46">
        <f t="shared" ref="E29:E60" si="6">C29*D29</f>
        <v>15981.735159817352</v>
      </c>
    </row>
    <row r="30" spans="2:7" x14ac:dyDescent="0.2">
      <c r="B30" s="41">
        <v>2</v>
      </c>
      <c r="C30" s="44">
        <f t="shared" si="4"/>
        <v>17762.5</v>
      </c>
      <c r="D30" s="45">
        <f t="shared" si="5"/>
        <v>0.8340109672442193</v>
      </c>
      <c r="E30" s="46">
        <f t="shared" si="6"/>
        <v>14814.119805675446</v>
      </c>
    </row>
    <row r="31" spans="2:7" x14ac:dyDescent="0.2">
      <c r="B31" s="41">
        <v>3</v>
      </c>
      <c r="C31" s="44">
        <f t="shared" si="4"/>
        <v>18028.937499999996</v>
      </c>
      <c r="D31" s="45">
        <f t="shared" si="5"/>
        <v>0.76165385136458386</v>
      </c>
      <c r="E31" s="46">
        <f t="shared" si="6"/>
        <v>13731.809682886369</v>
      </c>
    </row>
    <row r="32" spans="2:7" x14ac:dyDescent="0.2">
      <c r="B32" s="41">
        <v>4</v>
      </c>
      <c r="C32" s="44">
        <f t="shared" si="4"/>
        <v>18299.371562499993</v>
      </c>
      <c r="D32" s="45">
        <f t="shared" si="5"/>
        <v>0.6955742934836382</v>
      </c>
      <c r="E32" s="46">
        <f t="shared" si="6"/>
        <v>12728.572445780514</v>
      </c>
    </row>
    <row r="33" spans="2:5" x14ac:dyDescent="0.2">
      <c r="B33" s="41">
        <v>5</v>
      </c>
      <c r="C33" s="44">
        <f t="shared" si="4"/>
        <v>18573.862135937488</v>
      </c>
      <c r="D33" s="45">
        <f t="shared" si="5"/>
        <v>0.63522766528186136</v>
      </c>
      <c r="E33" s="46">
        <f t="shared" si="6"/>
        <v>11798.631079878738</v>
      </c>
    </row>
    <row r="34" spans="2:5" x14ac:dyDescent="0.2">
      <c r="B34" s="41">
        <v>6</v>
      </c>
      <c r="C34" s="44">
        <f t="shared" si="4"/>
        <v>18852.470067976548</v>
      </c>
      <c r="D34" s="45">
        <f t="shared" si="5"/>
        <v>0.58011658929850352</v>
      </c>
      <c r="E34" s="46">
        <f t="shared" si="6"/>
        <v>10936.630635686683</v>
      </c>
    </row>
    <row r="35" spans="2:5" x14ac:dyDescent="0.2">
      <c r="B35" s="41">
        <v>7</v>
      </c>
      <c r="C35" s="44">
        <f t="shared" si="4"/>
        <v>19135.257118996193</v>
      </c>
      <c r="D35" s="45">
        <f t="shared" si="5"/>
        <v>0.52978683954201233</v>
      </c>
      <c r="E35" s="46">
        <f t="shared" si="6"/>
        <v>10137.607392896785</v>
      </c>
    </row>
    <row r="36" spans="2:5" x14ac:dyDescent="0.2">
      <c r="B36" s="41">
        <v>8</v>
      </c>
      <c r="C36" s="44">
        <f t="shared" si="4"/>
        <v>19422.285975781135</v>
      </c>
      <c r="D36" s="45">
        <f t="shared" si="5"/>
        <v>0.4838235977552624</v>
      </c>
      <c r="E36" s="46">
        <f t="shared" si="6"/>
        <v>9396.9602774340055</v>
      </c>
    </row>
    <row r="37" spans="2:5" x14ac:dyDescent="0.2">
      <c r="B37" s="41">
        <v>9</v>
      </c>
      <c r="C37" s="44">
        <f t="shared" si="4"/>
        <v>19713.620265417849</v>
      </c>
      <c r="D37" s="45">
        <f t="shared" si="5"/>
        <v>0.44184803447969173</v>
      </c>
      <c r="E37" s="46">
        <f t="shared" si="6"/>
        <v>8710.4243667538958</v>
      </c>
    </row>
    <row r="38" spans="2:5" x14ac:dyDescent="0.2">
      <c r="B38" s="41">
        <v>10</v>
      </c>
      <c r="C38" s="44">
        <f t="shared" si="4"/>
        <v>20009.324569399116</v>
      </c>
      <c r="D38" s="45">
        <f t="shared" si="5"/>
        <v>0.40351418673944445</v>
      </c>
      <c r="E38" s="46">
        <f t="shared" si="6"/>
        <v>8074.046330826669</v>
      </c>
    </row>
    <row r="39" spans="2:5" x14ac:dyDescent="0.2">
      <c r="B39" s="41">
        <v>11</v>
      </c>
      <c r="C39" s="44">
        <f t="shared" si="4"/>
        <v>20309.4644379401</v>
      </c>
      <c r="D39" s="45">
        <f t="shared" si="5"/>
        <v>0.36850610661136479</v>
      </c>
      <c r="E39" s="46">
        <f t="shared" si="6"/>
        <v>7484.1616673872759</v>
      </c>
    </row>
    <row r="40" spans="2:5" x14ac:dyDescent="0.2">
      <c r="B40" s="41">
        <v>12</v>
      </c>
      <c r="C40" s="44">
        <f t="shared" si="4"/>
        <v>20614.106404509199</v>
      </c>
      <c r="D40" s="45">
        <f t="shared" si="5"/>
        <v>0.33653525717932858</v>
      </c>
      <c r="E40" s="46">
        <f t="shared" si="6"/>
        <v>6937.3736003635477</v>
      </c>
    </row>
    <row r="41" spans="2:5" x14ac:dyDescent="0.2">
      <c r="B41" s="41">
        <v>13</v>
      </c>
      <c r="C41" s="44">
        <f t="shared" si="4"/>
        <v>20923.318000576834</v>
      </c>
      <c r="D41" s="45">
        <f t="shared" si="5"/>
        <v>0.30733813441034574</v>
      </c>
      <c r="E41" s="46">
        <f t="shared" si="6"/>
        <v>6430.5335199716892</v>
      </c>
    </row>
    <row r="42" spans="2:5" x14ac:dyDescent="0.2">
      <c r="B42" s="41">
        <v>14</v>
      </c>
      <c r="C42" s="44">
        <f t="shared" si="4"/>
        <v>21237.167770585482</v>
      </c>
      <c r="D42" s="45">
        <f t="shared" si="5"/>
        <v>0.2806740953519139</v>
      </c>
      <c r="E42" s="46">
        <f t="shared" si="6"/>
        <v>5960.7228518459024</v>
      </c>
    </row>
    <row r="43" spans="2:5" x14ac:dyDescent="0.2">
      <c r="B43" s="41">
        <v>15</v>
      </c>
      <c r="C43" s="44">
        <f t="shared" si="4"/>
        <v>21555.725287144262</v>
      </c>
      <c r="D43" s="45">
        <f t="shared" si="5"/>
        <v>0.25632337475060635</v>
      </c>
      <c r="E43" s="46">
        <f t="shared" si="6"/>
        <v>5525.2362507978005</v>
      </c>
    </row>
    <row r="44" spans="2:5" x14ac:dyDescent="0.2">
      <c r="B44" s="41">
        <v>16</v>
      </c>
      <c r="C44" s="44">
        <f t="shared" si="4"/>
        <v>21879.061166451422</v>
      </c>
      <c r="D44" s="45">
        <f t="shared" si="5"/>
        <v>0.23408527374484595</v>
      </c>
      <c r="E44" s="46">
        <f t="shared" si="6"/>
        <v>5121.5660224290095</v>
      </c>
    </row>
    <row r="45" spans="2:5" x14ac:dyDescent="0.2">
      <c r="B45" s="41">
        <v>17</v>
      </c>
      <c r="C45" s="44">
        <f t="shared" si="4"/>
        <v>22207.24708394819</v>
      </c>
      <c r="D45" s="45">
        <f t="shared" si="5"/>
        <v>0.21377650570305565</v>
      </c>
      <c r="E45" s="46">
        <f t="shared" si="6"/>
        <v>4747.387682890816</v>
      </c>
    </row>
    <row r="46" spans="2:5" x14ac:dyDescent="0.2">
      <c r="B46" s="41">
        <v>18</v>
      </c>
      <c r="C46" s="44">
        <f t="shared" si="4"/>
        <v>22540.35579020741</v>
      </c>
      <c r="D46" s="45">
        <f t="shared" si="5"/>
        <v>0.19522968557356679</v>
      </c>
      <c r="E46" s="46">
        <f t="shared" si="6"/>
        <v>4400.5465736385186</v>
      </c>
    </row>
    <row r="47" spans="2:5" x14ac:dyDescent="0.2">
      <c r="B47" s="41">
        <v>19</v>
      </c>
      <c r="C47" s="44">
        <f t="shared" si="4"/>
        <v>22878.46112706052</v>
      </c>
      <c r="D47" s="45">
        <f t="shared" si="5"/>
        <v>0.1782919502954948</v>
      </c>
      <c r="E47" s="46">
        <f t="shared" si="6"/>
        <v>4079.0454541032841</v>
      </c>
    </row>
    <row r="48" spans="2:5" x14ac:dyDescent="0.2">
      <c r="B48" s="41">
        <v>20</v>
      </c>
      <c r="C48" s="44">
        <f t="shared" si="4"/>
        <v>23221.638043966424</v>
      </c>
      <c r="D48" s="45">
        <f t="shared" si="5"/>
        <v>0.16282369889999526</v>
      </c>
      <c r="E48" s="46">
        <f t="shared" si="6"/>
        <v>3781.033000835464</v>
      </c>
    </row>
    <row r="49" spans="2:5" x14ac:dyDescent="0.2">
      <c r="B49" s="41">
        <v>21</v>
      </c>
      <c r="C49" s="44">
        <f t="shared" si="4"/>
        <v>23569.962614625914</v>
      </c>
      <c r="D49" s="45">
        <f t="shared" si="5"/>
        <v>0.14869744191780387</v>
      </c>
      <c r="E49" s="46">
        <f t="shared" si="6"/>
        <v>3504.7931468931456</v>
      </c>
    </row>
    <row r="50" spans="2:5" x14ac:dyDescent="0.2">
      <c r="B50" s="41">
        <v>22</v>
      </c>
      <c r="C50" s="44">
        <f t="shared" si="4"/>
        <v>23923.512053845301</v>
      </c>
      <c r="D50" s="45">
        <f t="shared" si="5"/>
        <v>0.13579675060986654</v>
      </c>
      <c r="E50" s="46">
        <f t="shared" si="6"/>
        <v>3248.7352000881665</v>
      </c>
    </row>
    <row r="51" spans="2:5" x14ac:dyDescent="0.2">
      <c r="B51" s="41">
        <v>23</v>
      </c>
      <c r="C51" s="44">
        <f t="shared" si="4"/>
        <v>24282.364734652976</v>
      </c>
      <c r="D51" s="45">
        <f t="shared" si="5"/>
        <v>0.12401529736060873</v>
      </c>
      <c r="E51" s="46">
        <f t="shared" si="6"/>
        <v>3011.3846831867477</v>
      </c>
    </row>
    <row r="52" spans="2:5" x14ac:dyDescent="0.2">
      <c r="B52" s="41">
        <v>24</v>
      </c>
      <c r="C52" s="44">
        <f t="shared" si="4"/>
        <v>24646.600205672767</v>
      </c>
      <c r="D52" s="45">
        <f t="shared" si="5"/>
        <v>0.11325597932475681</v>
      </c>
      <c r="E52" s="46">
        <f t="shared" si="6"/>
        <v>2791.3748433192218</v>
      </c>
    </row>
    <row r="53" spans="2:5" x14ac:dyDescent="0.2">
      <c r="B53" s="41">
        <v>25</v>
      </c>
      <c r="C53" s="44">
        <f t="shared" si="4"/>
        <v>25016.299208757857</v>
      </c>
      <c r="D53" s="45">
        <f t="shared" si="5"/>
        <v>0.10343011810480077</v>
      </c>
      <c r="E53" s="46">
        <f t="shared" si="6"/>
        <v>2587.4387817068591</v>
      </c>
    </row>
    <row r="54" spans="2:5" x14ac:dyDescent="0.2">
      <c r="B54" s="41">
        <v>26</v>
      </c>
      <c r="C54" s="44">
        <f t="shared" si="4"/>
        <v>25391.543696889221</v>
      </c>
      <c r="D54" s="45">
        <f t="shared" si="5"/>
        <v>9.4456728862831726E-2</v>
      </c>
      <c r="E54" s="46">
        <f t="shared" si="6"/>
        <v>2398.4021583858089</v>
      </c>
    </row>
    <row r="55" spans="2:5" x14ac:dyDescent="0.2">
      <c r="B55" s="41">
        <v>27</v>
      </c>
      <c r="C55" s="44">
        <f t="shared" si="4"/>
        <v>25772.416852342558</v>
      </c>
      <c r="D55" s="45">
        <f t="shared" si="5"/>
        <v>8.6261852842768702E-2</v>
      </c>
      <c r="E55" s="46">
        <f t="shared" si="6"/>
        <v>2223.176429919266</v>
      </c>
    </row>
    <row r="56" spans="2:5" x14ac:dyDescent="0.2">
      <c r="B56" s="41">
        <v>28</v>
      </c>
      <c r="C56" s="44">
        <f t="shared" si="4"/>
        <v>26159.003105127693</v>
      </c>
      <c r="D56" s="45">
        <f t="shared" si="5"/>
        <v>7.8777947801615261E-2</v>
      </c>
      <c r="E56" s="46">
        <f t="shared" si="6"/>
        <v>2060.7525811580408</v>
      </c>
    </row>
    <row r="57" spans="2:5" x14ac:dyDescent="0.2">
      <c r="B57" s="41">
        <v>29</v>
      </c>
      <c r="C57" s="44">
        <f t="shared" si="4"/>
        <v>26551.388151704599</v>
      </c>
      <c r="D57" s="45">
        <f t="shared" si="5"/>
        <v>7.1943331325676041E-2</v>
      </c>
      <c r="E57" s="46">
        <f t="shared" si="6"/>
        <v>1910.1953149547132</v>
      </c>
    </row>
    <row r="58" spans="2:5" x14ac:dyDescent="0.2">
      <c r="B58" s="41">
        <v>30</v>
      </c>
      <c r="C58" s="44">
        <f t="shared" si="4"/>
        <v>26949.658973980171</v>
      </c>
      <c r="D58" s="45">
        <f t="shared" si="5"/>
        <v>6.5701672443539763E-2</v>
      </c>
      <c r="E58" s="46">
        <f t="shared" si="6"/>
        <v>1770.6376663735471</v>
      </c>
    </row>
    <row r="59" spans="2:5" x14ac:dyDescent="0.2">
      <c r="B59" s="41">
        <v>31</v>
      </c>
      <c r="C59" s="44">
        <f t="shared" si="4"/>
        <v>27353.903858589863</v>
      </c>
      <c r="D59" s="45">
        <f t="shared" si="5"/>
        <v>6.0001527345698406E-2</v>
      </c>
      <c r="E59" s="46">
        <f t="shared" si="6"/>
        <v>1641.2760103827848</v>
      </c>
    </row>
    <row r="60" spans="2:5" x14ac:dyDescent="0.2">
      <c r="B60" s="41">
        <v>32</v>
      </c>
      <c r="C60" s="44">
        <f t="shared" si="4"/>
        <v>27764.212416468708</v>
      </c>
      <c r="D60" s="45">
        <f t="shared" si="5"/>
        <v>5.4795915384199458E-2</v>
      </c>
      <c r="E60" s="46">
        <f t="shared" si="6"/>
        <v>1521.3654342817592</v>
      </c>
    </row>
    <row r="61" spans="2:5" x14ac:dyDescent="0.2">
      <c r="B61" s="41">
        <v>33</v>
      </c>
      <c r="C61" s="44">
        <f t="shared" ref="C61:C92" si="7">C$5*(1+C$6)^B60</f>
        <v>28180.675602715735</v>
      </c>
      <c r="D61" s="45">
        <f t="shared" ref="D61:D92" si="8">1/(1+C$8)^B61</f>
        <v>5.0041931857716396E-2</v>
      </c>
      <c r="E61" s="46">
        <f t="shared" ref="E61:E92" si="9">C61*D61</f>
        <v>1410.2154482155117</v>
      </c>
    </row>
    <row r="62" spans="2:5" x14ac:dyDescent="0.2">
      <c r="B62" s="41">
        <v>34</v>
      </c>
      <c r="C62" s="44">
        <f t="shared" si="7"/>
        <v>28603.385736756467</v>
      </c>
      <c r="D62" s="45">
        <f t="shared" si="8"/>
        <v>4.5700394390608585E-2</v>
      </c>
      <c r="E62" s="46">
        <f t="shared" si="9"/>
        <v>1307.186009076479</v>
      </c>
    </row>
    <row r="63" spans="2:5" x14ac:dyDescent="0.2">
      <c r="B63" s="41">
        <v>35</v>
      </c>
      <c r="C63" s="44">
        <f t="shared" si="7"/>
        <v>29032.43652280781</v>
      </c>
      <c r="D63" s="45">
        <f t="shared" si="8"/>
        <v>4.1735519991423366E-2</v>
      </c>
      <c r="E63" s="46">
        <f t="shared" si="9"/>
        <v>1211.6838348973752</v>
      </c>
    </row>
    <row r="64" spans="2:5" x14ac:dyDescent="0.2">
      <c r="B64" s="41">
        <v>36</v>
      </c>
      <c r="C64" s="44">
        <f t="shared" si="7"/>
        <v>29467.923070649926</v>
      </c>
      <c r="D64" s="45">
        <f t="shared" si="8"/>
        <v>3.8114630129153754E-2</v>
      </c>
      <c r="E64" s="46">
        <f t="shared" si="9"/>
        <v>1123.1589885121787</v>
      </c>
    </row>
    <row r="65" spans="2:5" x14ac:dyDescent="0.2">
      <c r="B65" s="41">
        <v>37</v>
      </c>
      <c r="C65" s="44">
        <f t="shared" si="7"/>
        <v>29909.941916709671</v>
      </c>
      <c r="D65" s="45">
        <f t="shared" si="8"/>
        <v>3.4807881396487446E-2</v>
      </c>
      <c r="E65" s="46">
        <f t="shared" si="9"/>
        <v>1041.1017108126587</v>
      </c>
    </row>
    <row r="66" spans="2:5" x14ac:dyDescent="0.2">
      <c r="B66" s="41">
        <v>38</v>
      </c>
      <c r="C66" s="44">
        <f t="shared" si="7"/>
        <v>30358.591045460311</v>
      </c>
      <c r="D66" s="45">
        <f t="shared" si="8"/>
        <v>3.1788019540171186E-2</v>
      </c>
      <c r="E66" s="46">
        <f t="shared" si="9"/>
        <v>965.03948536515838</v>
      </c>
    </row>
    <row r="67" spans="2:5" x14ac:dyDescent="0.2">
      <c r="B67" s="41">
        <v>39</v>
      </c>
      <c r="C67" s="44">
        <f t="shared" si="7"/>
        <v>30813.969911142209</v>
      </c>
      <c r="D67" s="45">
        <f t="shared" si="8"/>
        <v>2.9030154831206564E-2</v>
      </c>
      <c r="E67" s="46">
        <f t="shared" si="9"/>
        <v>894.53431748459866</v>
      </c>
    </row>
    <row r="68" spans="2:5" x14ac:dyDescent="0.2">
      <c r="B68" s="41">
        <v>40</v>
      </c>
      <c r="C68" s="44">
        <f t="shared" si="7"/>
        <v>31276.179459809337</v>
      </c>
      <c r="D68" s="45">
        <f t="shared" si="8"/>
        <v>2.6511556923476311E-2</v>
      </c>
      <c r="E68" s="46">
        <f t="shared" si="9"/>
        <v>829.18021209759581</v>
      </c>
    </row>
    <row r="69" spans="2:5" x14ac:dyDescent="0.2">
      <c r="B69" s="41">
        <v>41</v>
      </c>
      <c r="C69" s="44">
        <f t="shared" si="7"/>
        <v>31745.322151706478</v>
      </c>
      <c r="D69" s="45">
        <f t="shared" si="8"/>
        <v>2.421146751002403E-2</v>
      </c>
      <c r="E69" s="46">
        <f t="shared" si="9"/>
        <v>768.60083587128747</v>
      </c>
    </row>
    <row r="70" spans="2:5" x14ac:dyDescent="0.2">
      <c r="B70" s="41">
        <v>42</v>
      </c>
      <c r="C70" s="44">
        <f t="shared" si="7"/>
        <v>32221.501983982071</v>
      </c>
      <c r="D70" s="45">
        <f t="shared" si="8"/>
        <v>2.2110929232898653E-2</v>
      </c>
      <c r="E70" s="46">
        <f t="shared" si="9"/>
        <v>712.44735014553112</v>
      </c>
    </row>
    <row r="71" spans="2:5" x14ac:dyDescent="0.2">
      <c r="B71" s="41">
        <v>43</v>
      </c>
      <c r="C71" s="44">
        <f t="shared" si="7"/>
        <v>32704.824513741798</v>
      </c>
      <c r="D71" s="45">
        <f t="shared" si="8"/>
        <v>2.019262943643713E-2</v>
      </c>
      <c r="E71" s="46">
        <f t="shared" si="9"/>
        <v>660.39640218969328</v>
      </c>
    </row>
    <row r="72" spans="2:5" x14ac:dyDescent="0.2">
      <c r="B72" s="41">
        <v>44</v>
      </c>
      <c r="C72" s="44">
        <f t="shared" si="7"/>
        <v>33195.396881447923</v>
      </c>
      <c r="D72" s="45">
        <f t="shared" si="8"/>
        <v>1.8440757476198291E-2</v>
      </c>
      <c r="E72" s="46">
        <f t="shared" si="9"/>
        <v>612.14826321693022</v>
      </c>
    </row>
    <row r="73" spans="2:5" x14ac:dyDescent="0.2">
      <c r="B73" s="41">
        <v>45</v>
      </c>
      <c r="C73" s="44">
        <f t="shared" si="7"/>
        <v>33693.327834669632</v>
      </c>
      <c r="D73" s="45">
        <f t="shared" si="8"/>
        <v>1.6840874407487025E-2</v>
      </c>
      <c r="E73" s="46">
        <f t="shared" si="9"/>
        <v>567.42510243395805</v>
      </c>
    </row>
    <row r="74" spans="2:5" x14ac:dyDescent="0.2">
      <c r="B74" s="41">
        <v>46</v>
      </c>
      <c r="C74" s="44">
        <f t="shared" si="7"/>
        <v>34198.727752189676</v>
      </c>
      <c r="D74" s="45">
        <f t="shared" si="8"/>
        <v>1.5379793979440205E-2</v>
      </c>
      <c r="E74" s="46">
        <f t="shared" si="9"/>
        <v>525.96938718764147</v>
      </c>
    </row>
    <row r="75" spans="2:5" x14ac:dyDescent="0.2">
      <c r="B75" s="41">
        <v>47</v>
      </c>
      <c r="C75" s="44">
        <f t="shared" si="7"/>
        <v>34711.708668472507</v>
      </c>
      <c r="D75" s="45">
        <f t="shared" si="8"/>
        <v>1.4045473953826671E-2</v>
      </c>
      <c r="E75" s="46">
        <f t="shared" si="9"/>
        <v>487.54239999585008</v>
      </c>
    </row>
    <row r="76" spans="2:5" x14ac:dyDescent="0.2">
      <c r="B76" s="41">
        <v>48</v>
      </c>
      <c r="C76" s="44">
        <f t="shared" si="7"/>
        <v>35232.384298499594</v>
      </c>
      <c r="D76" s="45">
        <f t="shared" si="8"/>
        <v>1.2826916852809744E-2</v>
      </c>
      <c r="E76" s="46">
        <f t="shared" si="9"/>
        <v>451.92286392309381</v>
      </c>
    </row>
    <row r="77" spans="2:5" x14ac:dyDescent="0.2">
      <c r="B77" s="41">
        <v>49</v>
      </c>
      <c r="C77" s="44">
        <f t="shared" si="7"/>
        <v>35760.870062977083</v>
      </c>
      <c r="D77" s="45">
        <f t="shared" si="8"/>
        <v>1.1714079317634468E-2</v>
      </c>
      <c r="E77" s="46">
        <f t="shared" si="9"/>
        <v>418.90566838533346</v>
      </c>
    </row>
    <row r="78" spans="2:5" x14ac:dyDescent="0.2">
      <c r="B78" s="41">
        <v>50</v>
      </c>
      <c r="C78" s="44">
        <f t="shared" si="7"/>
        <v>36297.283113921731</v>
      </c>
      <c r="D78" s="45">
        <f t="shared" si="8"/>
        <v>1.0697789331173029E-2</v>
      </c>
      <c r="E78" s="46">
        <f t="shared" si="9"/>
        <v>388.30068804667883</v>
      </c>
    </row>
    <row r="79" spans="2:5" x14ac:dyDescent="0.2">
      <c r="B79" s="41">
        <v>51</v>
      </c>
      <c r="C79" s="44">
        <f t="shared" si="7"/>
        <v>36841.74236063056</v>
      </c>
      <c r="D79" s="45">
        <f t="shared" si="8"/>
        <v>9.7696706220758277E-3</v>
      </c>
      <c r="E79" s="46">
        <f t="shared" si="9"/>
        <v>359.93168800673897</v>
      </c>
    </row>
    <row r="80" spans="2:5" x14ac:dyDescent="0.2">
      <c r="B80" s="41">
        <v>52</v>
      </c>
      <c r="C80" s="44">
        <f t="shared" si="7"/>
        <v>37394.368496040013</v>
      </c>
      <c r="D80" s="45">
        <f t="shared" si="8"/>
        <v>8.9220736274665102E-3</v>
      </c>
      <c r="E80" s="46">
        <f t="shared" si="9"/>
        <v>333.63530897428313</v>
      </c>
    </row>
    <row r="81" spans="2:5" x14ac:dyDescent="0.2">
      <c r="B81" s="41">
        <v>53</v>
      </c>
      <c r="C81" s="44">
        <f t="shared" si="7"/>
        <v>37955.284023480599</v>
      </c>
      <c r="D81" s="45">
        <f t="shared" si="8"/>
        <v>8.1480124451748948E-3</v>
      </c>
      <c r="E81" s="46">
        <f t="shared" si="9"/>
        <v>309.26012658346775</v>
      </c>
    </row>
    <row r="82" spans="2:5" x14ac:dyDescent="0.2">
      <c r="B82" s="41">
        <v>54</v>
      </c>
      <c r="C82" s="44">
        <f t="shared" si="7"/>
        <v>38524.613283832805</v>
      </c>
      <c r="D82" s="45">
        <f t="shared" si="8"/>
        <v>7.4411072558674832E-3</v>
      </c>
      <c r="E82" s="46">
        <f t="shared" si="9"/>
        <v>286.66577943581711</v>
      </c>
    </row>
    <row r="83" spans="2:5" x14ac:dyDescent="0.2">
      <c r="B83" s="41">
        <v>55</v>
      </c>
      <c r="C83" s="44">
        <f t="shared" si="7"/>
        <v>39102.482483090287</v>
      </c>
      <c r="D83" s="45">
        <f t="shared" si="8"/>
        <v>6.7955317405182505E-3</v>
      </c>
      <c r="E83" s="46">
        <f t="shared" si="9"/>
        <v>265.72216084689893</v>
      </c>
    </row>
    <row r="84" spans="2:5" x14ac:dyDescent="0.2">
      <c r="B84" s="41">
        <v>56</v>
      </c>
      <c r="C84" s="44">
        <f t="shared" si="7"/>
        <v>39689.019720336641</v>
      </c>
      <c r="D84" s="45">
        <f t="shared" si="8"/>
        <v>6.205965059834017E-3</v>
      </c>
      <c r="E84" s="46">
        <f t="shared" si="9"/>
        <v>246.30866964347246</v>
      </c>
    </row>
    <row r="85" spans="2:5" x14ac:dyDescent="0.2">
      <c r="B85" s="41">
        <v>57</v>
      </c>
      <c r="C85" s="44">
        <f t="shared" si="7"/>
        <v>40284.355016141686</v>
      </c>
      <c r="D85" s="45">
        <f t="shared" si="8"/>
        <v>5.6675479998484187E-3</v>
      </c>
      <c r="E85" s="46">
        <f t="shared" si="9"/>
        <v>228.31351569691742</v>
      </c>
    </row>
    <row r="86" spans="2:5" x14ac:dyDescent="0.2">
      <c r="B86" s="41">
        <v>58</v>
      </c>
      <c r="C86" s="44">
        <f t="shared" si="7"/>
        <v>40888.620341383808</v>
      </c>
      <c r="D86" s="45">
        <f t="shared" si="8"/>
        <v>5.1758429222359976E-3</v>
      </c>
      <c r="E86" s="46">
        <f t="shared" si="9"/>
        <v>211.63307619394624</v>
      </c>
    </row>
    <row r="87" spans="2:5" x14ac:dyDescent="0.2">
      <c r="B87" s="41">
        <v>59</v>
      </c>
      <c r="C87" s="44">
        <f t="shared" si="7"/>
        <v>41501.949646504552</v>
      </c>
      <c r="D87" s="45">
        <f t="shared" si="8"/>
        <v>4.7267971892566195E-3</v>
      </c>
      <c r="E87" s="46">
        <f t="shared" si="9"/>
        <v>196.17129893776746</v>
      </c>
    </row>
    <row r="88" spans="2:5" x14ac:dyDescent="0.2">
      <c r="B88" s="41">
        <v>60</v>
      </c>
      <c r="C88" s="44">
        <f t="shared" si="7"/>
        <v>42124.478891202125</v>
      </c>
      <c r="D88" s="45">
        <f t="shared" si="8"/>
        <v>4.3167097618781909E-3</v>
      </c>
      <c r="E88" s="46">
        <f t="shared" si="9"/>
        <v>181.83914924368401</v>
      </c>
    </row>
    <row r="89" spans="2:5" x14ac:dyDescent="0.2">
      <c r="B89" s="41">
        <v>61</v>
      </c>
      <c r="C89" s="44">
        <f t="shared" si="7"/>
        <v>42756.346074570138</v>
      </c>
      <c r="D89" s="45">
        <f t="shared" si="8"/>
        <v>3.9422006957791703E-3</v>
      </c>
      <c r="E89" s="46">
        <f t="shared" si="9"/>
        <v>168.5540972441454</v>
      </c>
    </row>
    <row r="90" spans="2:5" x14ac:dyDescent="0.2">
      <c r="B90" s="41">
        <v>62</v>
      </c>
      <c r="C90" s="44">
        <f t="shared" si="7"/>
        <v>43397.691265688693</v>
      </c>
      <c r="D90" s="45">
        <f t="shared" si="8"/>
        <v>3.6001832838165938E-3</v>
      </c>
      <c r="E90" s="46">
        <f t="shared" si="9"/>
        <v>156.23964265096583</v>
      </c>
    </row>
    <row r="91" spans="2:5" x14ac:dyDescent="0.2">
      <c r="B91" s="41">
        <v>63</v>
      </c>
      <c r="C91" s="44">
        <f t="shared" si="7"/>
        <v>44048.656634674015</v>
      </c>
      <c r="D91" s="45">
        <f t="shared" si="8"/>
        <v>3.2878386153576194E-3</v>
      </c>
      <c r="E91" s="46">
        <f t="shared" si="9"/>
        <v>144.82487423810983</v>
      </c>
    </row>
    <row r="92" spans="2:5" x14ac:dyDescent="0.2">
      <c r="B92" s="41">
        <v>64</v>
      </c>
      <c r="C92" s="44">
        <f t="shared" si="7"/>
        <v>44709.386484194118</v>
      </c>
      <c r="D92" s="45">
        <f t="shared" si="8"/>
        <v>3.0025923427923467E-3</v>
      </c>
      <c r="E92" s="46">
        <f t="shared" si="9"/>
        <v>134.2440615083849</v>
      </c>
    </row>
    <row r="93" spans="2:5" x14ac:dyDescent="0.2">
      <c r="B93" s="41">
        <v>65</v>
      </c>
      <c r="C93" s="44">
        <f t="shared" ref="C93:C124" si="10">C$5*(1+C$6)^B92</f>
        <v>45380.027281457027</v>
      </c>
      <c r="D93" s="45">
        <f t="shared" ref="D93:D124" si="11">1/(1+C$8)^B93</f>
        <v>2.7420934637373026E-3</v>
      </c>
      <c r="E93" s="46">
        <f t="shared" ref="E93:E124" si="12">C93*D93</f>
        <v>124.43627619270379</v>
      </c>
    </row>
    <row r="94" spans="2:5" x14ac:dyDescent="0.2">
      <c r="B94" s="41">
        <v>66</v>
      </c>
      <c r="C94" s="44">
        <f t="shared" si="10"/>
        <v>46060.727690678876</v>
      </c>
      <c r="D94" s="45">
        <f t="shared" si="11"/>
        <v>2.5041949440523311E-3</v>
      </c>
      <c r="E94" s="46">
        <f t="shared" si="12"/>
        <v>115.34504140236925</v>
      </c>
    </row>
    <row r="95" spans="2:5" x14ac:dyDescent="0.2">
      <c r="B95" s="41">
        <v>67</v>
      </c>
      <c r="C95" s="44">
        <f t="shared" si="10"/>
        <v>46751.638606039051</v>
      </c>
      <c r="D95" s="45">
        <f t="shared" si="11"/>
        <v>2.2869360219655993E-3</v>
      </c>
      <c r="E95" s="46">
        <f t="shared" si="12"/>
        <v>106.91800641406829</v>
      </c>
    </row>
    <row r="96" spans="2:5" x14ac:dyDescent="0.2">
      <c r="B96" s="41">
        <v>68</v>
      </c>
      <c r="C96" s="44">
        <f t="shared" si="10"/>
        <v>47452.913185129633</v>
      </c>
      <c r="D96" s="45">
        <f t="shared" si="11"/>
        <v>2.0885260474571682E-3</v>
      </c>
      <c r="E96" s="46">
        <f t="shared" si="12"/>
        <v>99.106645214866944</v>
      </c>
    </row>
    <row r="97" spans="2:5" x14ac:dyDescent="0.2">
      <c r="B97" s="41">
        <v>69</v>
      </c>
      <c r="C97" s="44">
        <f t="shared" si="10"/>
        <v>48164.706882906568</v>
      </c>
      <c r="D97" s="45">
        <f t="shared" si="11"/>
        <v>1.9073297237051764E-3</v>
      </c>
      <c r="E97" s="46">
        <f t="shared" si="12"/>
        <v>91.865977071315001</v>
      </c>
    </row>
    <row r="98" spans="2:5" x14ac:dyDescent="0.2">
      <c r="B98" s="41">
        <v>70</v>
      </c>
      <c r="C98" s="44">
        <f t="shared" si="10"/>
        <v>48887.177486150162</v>
      </c>
      <c r="D98" s="45">
        <f t="shared" si="11"/>
        <v>1.7418536289544992E-3</v>
      </c>
      <c r="E98" s="46">
        <f t="shared" si="12"/>
        <v>85.154307513593352</v>
      </c>
    </row>
    <row r="99" spans="2:5" x14ac:dyDescent="0.2">
      <c r="B99" s="41">
        <v>71</v>
      </c>
      <c r="C99" s="44">
        <f t="shared" si="10"/>
        <v>49620.485148442407</v>
      </c>
      <c r="D99" s="45">
        <f t="shared" si="11"/>
        <v>1.5907339077210038E-3</v>
      </c>
      <c r="E99" s="46">
        <f t="shared" si="12"/>
        <v>78.932988243193819</v>
      </c>
    </row>
    <row r="100" spans="2:5" x14ac:dyDescent="0.2">
      <c r="B100" s="41">
        <v>72</v>
      </c>
      <c r="C100" s="44">
        <f t="shared" si="10"/>
        <v>50364.792425669031</v>
      </c>
      <c r="D100" s="45">
        <f t="shared" si="11"/>
        <v>1.4527250298821952E-3</v>
      </c>
      <c r="E100" s="46">
        <f t="shared" si="12"/>
        <v>73.166194581590602</v>
      </c>
    </row>
    <row r="101" spans="2:5" x14ac:dyDescent="0.2">
      <c r="B101" s="41">
        <v>73</v>
      </c>
      <c r="C101" s="44">
        <f t="shared" si="10"/>
        <v>51120.264312054067</v>
      </c>
      <c r="D101" s="45">
        <f t="shared" si="11"/>
        <v>1.326689525006571E-3</v>
      </c>
      <c r="E101" s="46">
        <f t="shared" si="12"/>
        <v>67.820719178369373</v>
      </c>
    </row>
    <row r="102" spans="2:5" x14ac:dyDescent="0.2">
      <c r="B102" s="41">
        <v>74</v>
      </c>
      <c r="C102" s="44">
        <f t="shared" si="10"/>
        <v>51887.06827673487</v>
      </c>
      <c r="D102" s="45">
        <f t="shared" si="11"/>
        <v>1.2115886073119368E-3</v>
      </c>
      <c r="E102" s="46">
        <f t="shared" si="12"/>
        <v>62.86578079090858</v>
      </c>
    </row>
    <row r="103" spans="2:5" x14ac:dyDescent="0.2">
      <c r="B103" s="41">
        <v>75</v>
      </c>
      <c r="C103" s="44">
        <f t="shared" si="10"/>
        <v>52665.374300885887</v>
      </c>
      <c r="D103" s="45">
        <f t="shared" si="11"/>
        <v>1.1064736139835042E-3</v>
      </c>
      <c r="E103" s="46">
        <f t="shared" si="12"/>
        <v>58.272847034495172</v>
      </c>
    </row>
    <row r="104" spans="2:5" x14ac:dyDescent="0.2">
      <c r="B104" s="41">
        <v>76</v>
      </c>
      <c r="C104" s="44">
        <f t="shared" si="10"/>
        <v>53455.35491539917</v>
      </c>
      <c r="D104" s="45">
        <f t="shared" si="11"/>
        <v>1.0104781862863049E-3</v>
      </c>
      <c r="E104" s="46">
        <f t="shared" si="12"/>
        <v>54.015470082203272</v>
      </c>
    </row>
    <row r="105" spans="2:5" x14ac:dyDescent="0.2">
      <c r="B105" s="41">
        <v>77</v>
      </c>
      <c r="C105" s="44">
        <f t="shared" si="10"/>
        <v>54257.185239130144</v>
      </c>
      <c r="D105" s="45">
        <f t="shared" si="11"/>
        <v>9.2281112902858908E-4</v>
      </c>
      <c r="E105" s="46">
        <f t="shared" si="12"/>
        <v>50.069134368434987</v>
      </c>
    </row>
    <row r="106" spans="2:5" x14ac:dyDescent="0.2">
      <c r="B106" s="41">
        <v>78</v>
      </c>
      <c r="C106" s="44">
        <f t="shared" si="10"/>
        <v>55071.043017717093</v>
      </c>
      <c r="D106" s="45">
        <f t="shared" si="11"/>
        <v>8.4274988952382575E-4</v>
      </c>
      <c r="E106" s="46">
        <f t="shared" si="12"/>
        <v>46.411115419142938</v>
      </c>
    </row>
    <row r="107" spans="2:5" x14ac:dyDescent="0.2">
      <c r="B107" s="41">
        <v>79</v>
      </c>
      <c r="C107" s="44">
        <f t="shared" si="10"/>
        <v>55897.108662982835</v>
      </c>
      <c r="D107" s="45">
        <f t="shared" si="11"/>
        <v>7.696346023048637E-4</v>
      </c>
      <c r="E107" s="46">
        <f t="shared" si="12"/>
        <v>43.020348995826545</v>
      </c>
    </row>
    <row r="108" spans="2:5" x14ac:dyDescent="0.2">
      <c r="B108" s="41">
        <v>80</v>
      </c>
      <c r="C108" s="44">
        <f t="shared" si="10"/>
        <v>56735.565292927567</v>
      </c>
      <c r="D108" s="45">
        <f t="shared" si="11"/>
        <v>7.0286265050672472E-4</v>
      </c>
      <c r="E108" s="46">
        <f t="shared" si="12"/>
        <v>39.877309799784413</v>
      </c>
    </row>
    <row r="109" spans="2:5" x14ac:dyDescent="0.2">
      <c r="B109" s="41">
        <v>81</v>
      </c>
      <c r="C109" s="44">
        <f t="shared" si="10"/>
        <v>57586.598772321471</v>
      </c>
      <c r="D109" s="45">
        <f t="shared" si="11"/>
        <v>6.4188369909289923E-4</v>
      </c>
      <c r="E109" s="46">
        <f t="shared" si="12"/>
        <v>36.963899038156313</v>
      </c>
    </row>
    <row r="110" spans="2:5" x14ac:dyDescent="0.2">
      <c r="B110" s="41">
        <v>82</v>
      </c>
      <c r="C110" s="44">
        <f t="shared" si="10"/>
        <v>58450.397753906291</v>
      </c>
      <c r="D110" s="45">
        <f t="shared" si="11"/>
        <v>5.8619515898894903E-4</v>
      </c>
      <c r="E110" s="46">
        <f t="shared" si="12"/>
        <v>34.263340204318411</v>
      </c>
    </row>
    <row r="111" spans="2:5" x14ac:dyDescent="0.2">
      <c r="B111" s="41">
        <v>83</v>
      </c>
      <c r="C111" s="44">
        <f t="shared" si="10"/>
        <v>59327.153720214876</v>
      </c>
      <c r="D111" s="45">
        <f t="shared" si="11"/>
        <v>5.3533804473876641E-4</v>
      </c>
      <c r="E111" s="46">
        <f t="shared" si="12"/>
        <v>31.760082472496062</v>
      </c>
    </row>
    <row r="112" spans="2:5" x14ac:dyDescent="0.2">
      <c r="B112" s="41">
        <v>84</v>
      </c>
      <c r="C112" s="44">
        <f t="shared" si="10"/>
        <v>60217.061026018091</v>
      </c>
      <c r="D112" s="45">
        <f t="shared" si="11"/>
        <v>4.8889319154225234E-4</v>
      </c>
      <c r="E112" s="46">
        <f t="shared" si="12"/>
        <v>29.439711150304561</v>
      </c>
    </row>
    <row r="113" spans="2:5" x14ac:dyDescent="0.2">
      <c r="B113" s="41">
        <v>85</v>
      </c>
      <c r="C113" s="44">
        <f t="shared" si="10"/>
        <v>61120.316941408353</v>
      </c>
      <c r="D113" s="45">
        <f t="shared" si="11"/>
        <v>4.4647780049520764E-4</v>
      </c>
      <c r="E113" s="46">
        <f t="shared" si="12"/>
        <v>27.288864673569979</v>
      </c>
    </row>
    <row r="114" spans="2:5" x14ac:dyDescent="0.2">
      <c r="B114" s="41">
        <v>86</v>
      </c>
      <c r="C114" s="44">
        <f t="shared" si="10"/>
        <v>62037.121695529473</v>
      </c>
      <c r="D114" s="45">
        <f t="shared" si="11"/>
        <v>4.0774228355726719E-4</v>
      </c>
      <c r="E114" s="46">
        <f t="shared" si="12"/>
        <v>25.295157665455271</v>
      </c>
    </row>
    <row r="115" spans="2:5" x14ac:dyDescent="0.2">
      <c r="B115" s="41">
        <v>87</v>
      </c>
      <c r="C115" s="44">
        <f t="shared" si="10"/>
        <v>62967.678520962399</v>
      </c>
      <c r="D115" s="45">
        <f t="shared" si="11"/>
        <v>3.7236738224407973E-4</v>
      </c>
      <c r="E115" s="46">
        <f t="shared" si="12"/>
        <v>23.447109616837533</v>
      </c>
    </row>
    <row r="116" spans="2:5" x14ac:dyDescent="0.2">
      <c r="B116" s="41">
        <v>88</v>
      </c>
      <c r="C116" s="44">
        <f t="shared" si="10"/>
        <v>63912.193698776828</v>
      </c>
      <c r="D116" s="45">
        <f t="shared" si="11"/>
        <v>3.4006153629596311E-4</v>
      </c>
      <c r="E116" s="46">
        <f t="shared" si="12"/>
        <v>21.73407877725122</v>
      </c>
    </row>
    <row r="117" spans="2:5" x14ac:dyDescent="0.2">
      <c r="B117" s="41">
        <v>89</v>
      </c>
      <c r="C117" s="44">
        <f t="shared" si="10"/>
        <v>64870.876604258468</v>
      </c>
      <c r="D117" s="45">
        <f t="shared" si="11"/>
        <v>3.1055848063558282E-4</v>
      </c>
      <c r="E117" s="46">
        <f t="shared" si="12"/>
        <v>20.146200875716886</v>
      </c>
    </row>
    <row r="118" spans="2:5" x14ac:dyDescent="0.2">
      <c r="B118" s="41">
        <v>90</v>
      </c>
      <c r="C118" s="44">
        <f t="shared" si="10"/>
        <v>65843.939753322338</v>
      </c>
      <c r="D118" s="45">
        <f t="shared" si="11"/>
        <v>2.8361505080875133E-4</v>
      </c>
      <c r="E118" s="46">
        <f t="shared" si="12"/>
        <v>18.674332318586877</v>
      </c>
    </row>
    <row r="119" spans="2:5" x14ac:dyDescent="0.2">
      <c r="B119" s="41">
        <v>91</v>
      </c>
      <c r="C119" s="44">
        <f t="shared" si="10"/>
        <v>66831.598849622169</v>
      </c>
      <c r="D119" s="45">
        <f t="shared" si="11"/>
        <v>2.5900917882077751E-4</v>
      </c>
      <c r="E119" s="46">
        <f t="shared" si="12"/>
        <v>17.309997537320257</v>
      </c>
    </row>
    <row r="120" spans="2:5" x14ac:dyDescent="0.2">
      <c r="B120" s="41">
        <v>92</v>
      </c>
      <c r="C120" s="44">
        <f t="shared" si="10"/>
        <v>67834.072832366495</v>
      </c>
      <c r="D120" s="45">
        <f t="shared" si="11"/>
        <v>2.3653806285002516E-4</v>
      </c>
      <c r="E120" s="46">
        <f t="shared" si="12"/>
        <v>16.045340182995488</v>
      </c>
    </row>
    <row r="121" spans="2:5" x14ac:dyDescent="0.2">
      <c r="B121" s="41">
        <v>93</v>
      </c>
      <c r="C121" s="44">
        <f t="shared" si="10"/>
        <v>68851.583924851977</v>
      </c>
      <c r="D121" s="45">
        <f t="shared" si="11"/>
        <v>2.1601649575344763E-4</v>
      </c>
      <c r="E121" s="46">
        <f t="shared" si="12"/>
        <v>14.87307788652093</v>
      </c>
    </row>
    <row r="122" spans="2:5" x14ac:dyDescent="0.2">
      <c r="B122" s="41">
        <v>94</v>
      </c>
      <c r="C122" s="44">
        <f t="shared" si="10"/>
        <v>69884.357683724753</v>
      </c>
      <c r="D122" s="45">
        <f t="shared" si="11"/>
        <v>1.9727533858762339E-4</v>
      </c>
      <c r="E122" s="46">
        <f t="shared" si="12"/>
        <v>13.786460324035382</v>
      </c>
    </row>
    <row r="123" spans="2:5" x14ac:dyDescent="0.2">
      <c r="B123" s="41">
        <v>95</v>
      </c>
      <c r="C123" s="44">
        <f t="shared" si="10"/>
        <v>70932.623048980604</v>
      </c>
      <c r="D123" s="45">
        <f t="shared" si="11"/>
        <v>1.8016012656403964E-4</v>
      </c>
      <c r="E123" s="46">
        <f t="shared" si="12"/>
        <v>12.779230346023661</v>
      </c>
    </row>
    <row r="124" spans="2:5" x14ac:dyDescent="0.2">
      <c r="B124" s="41">
        <v>96</v>
      </c>
      <c r="C124" s="44">
        <f t="shared" si="10"/>
        <v>71996.61239471531</v>
      </c>
      <c r="D124" s="45">
        <f t="shared" si="11"/>
        <v>1.6452979594889461E-4</v>
      </c>
      <c r="E124" s="46">
        <f t="shared" si="12"/>
        <v>11.845587946314167</v>
      </c>
    </row>
    <row r="125" spans="2:5" x14ac:dyDescent="0.2">
      <c r="B125" s="41">
        <v>97</v>
      </c>
      <c r="C125" s="44">
        <f t="shared" ref="C125:C156" si="13">C$5*(1+C$6)^B124</f>
        <v>73076.561580636029</v>
      </c>
      <c r="D125" s="45">
        <f t="shared" ref="D125:D156" si="14">1/(1+C$8)^B125</f>
        <v>1.5025552141451564E-4</v>
      </c>
      <c r="E125" s="46">
        <f t="shared" ref="E125:E156" si="15">C125*D125</f>
        <v>10.980156863478427</v>
      </c>
    </row>
    <row r="126" spans="2:5" x14ac:dyDescent="0.2">
      <c r="B126" s="41">
        <v>98</v>
      </c>
      <c r="C126" s="44">
        <f t="shared" si="13"/>
        <v>74172.710004345558</v>
      </c>
      <c r="D126" s="45">
        <f t="shared" si="14"/>
        <v>1.3721965425983164E-4</v>
      </c>
      <c r="E126" s="46">
        <f t="shared" si="15"/>
        <v>10.177953622311053</v>
      </c>
    </row>
    <row r="127" spans="2:5" x14ac:dyDescent="0.2">
      <c r="B127" s="41">
        <v>99</v>
      </c>
      <c r="C127" s="44">
        <f t="shared" si="13"/>
        <v>75285.300654410734</v>
      </c>
      <c r="D127" s="45">
        <f t="shared" si="14"/>
        <v>1.2531475274870469E-4</v>
      </c>
      <c r="E127" s="46">
        <f t="shared" si="15"/>
        <v>9.4343588371193761</v>
      </c>
    </row>
    <row r="128" spans="2:5" x14ac:dyDescent="0.2">
      <c r="B128" s="41">
        <v>100</v>
      </c>
      <c r="C128" s="44">
        <f t="shared" si="13"/>
        <v>76414.580164226893</v>
      </c>
      <c r="D128" s="45">
        <f t="shared" si="14"/>
        <v>1.1444269657415955E-4</v>
      </c>
      <c r="E128" s="46">
        <f t="shared" si="15"/>
        <v>8.7450906115764084</v>
      </c>
    </row>
    <row r="129" spans="2:5" x14ac:dyDescent="0.2">
      <c r="B129" s="41">
        <v>101</v>
      </c>
      <c r="C129" s="44">
        <f t="shared" si="13"/>
        <v>77560.798866690282</v>
      </c>
      <c r="D129" s="45">
        <f t="shared" si="14"/>
        <v>1.0451387814991737E-4</v>
      </c>
      <c r="E129" s="46">
        <f t="shared" si="15"/>
        <v>8.1061798819635182</v>
      </c>
    </row>
    <row r="130" spans="2:5" x14ac:dyDescent="0.2">
      <c r="B130" s="41">
        <v>102</v>
      </c>
      <c r="C130" s="44">
        <f t="shared" si="13"/>
        <v>78724.210849690615</v>
      </c>
      <c r="D130" s="45">
        <f t="shared" si="14"/>
        <v>9.5446464063851481E-5</v>
      </c>
      <c r="E130" s="46">
        <f t="shared" si="15"/>
        <v>7.5139475618200624</v>
      </c>
    </row>
    <row r="131" spans="2:5" x14ac:dyDescent="0.2">
      <c r="B131" s="41">
        <v>103</v>
      </c>
      <c r="C131" s="44">
        <f t="shared" si="13"/>
        <v>79905.074012435958</v>
      </c>
      <c r="D131" s="45">
        <f t="shared" si="14"/>
        <v>8.7165720606257075E-5</v>
      </c>
      <c r="E131" s="46">
        <f t="shared" si="15"/>
        <v>6.9649833563902854</v>
      </c>
    </row>
    <row r="132" spans="2:5" x14ac:dyDescent="0.2">
      <c r="B132" s="41">
        <v>104</v>
      </c>
      <c r="C132" s="44">
        <f t="shared" si="13"/>
        <v>81103.650122622494</v>
      </c>
      <c r="D132" s="45">
        <f t="shared" si="14"/>
        <v>7.9603397813933396E-5</v>
      </c>
      <c r="E132" s="46">
        <f t="shared" si="15"/>
        <v>6.4561261248731867</v>
      </c>
    </row>
    <row r="133" spans="2:5" x14ac:dyDescent="0.2">
      <c r="B133" s="41">
        <v>105</v>
      </c>
      <c r="C133" s="44">
        <f t="shared" si="13"/>
        <v>82320.204874461822</v>
      </c>
      <c r="D133" s="45">
        <f t="shared" si="14"/>
        <v>7.2697166953363839E-5</v>
      </c>
      <c r="E133" s="46">
        <f t="shared" si="15"/>
        <v>5.9844456773938663</v>
      </c>
    </row>
    <row r="134" spans="2:5" x14ac:dyDescent="0.2">
      <c r="B134" s="41">
        <v>106</v>
      </c>
      <c r="C134" s="44">
        <f t="shared" si="13"/>
        <v>83555.007947578735</v>
      </c>
      <c r="D134" s="45">
        <f t="shared" si="14"/>
        <v>6.6390106806724956E-5</v>
      </c>
      <c r="E134" s="46">
        <f t="shared" si="15"/>
        <v>5.5472259018765051</v>
      </c>
    </row>
    <row r="135" spans="2:5" x14ac:dyDescent="0.2">
      <c r="B135" s="41">
        <v>107</v>
      </c>
      <c r="C135" s="44">
        <f t="shared" si="13"/>
        <v>84808.333066792417</v>
      </c>
      <c r="D135" s="45">
        <f t="shared" si="14"/>
        <v>6.0630234526689451E-5</v>
      </c>
      <c r="E135" s="46">
        <f t="shared" si="15"/>
        <v>5.1419491236572163</v>
      </c>
    </row>
    <row r="136" spans="2:5" x14ac:dyDescent="0.2">
      <c r="B136" s="41">
        <v>108</v>
      </c>
      <c r="C136" s="44">
        <f t="shared" si="13"/>
        <v>86080.458062794292</v>
      </c>
      <c r="D136" s="45">
        <f t="shared" si="14"/>
        <v>5.5370077193323707E-5</v>
      </c>
      <c r="E136" s="46">
        <f t="shared" si="15"/>
        <v>4.7662816077735837</v>
      </c>
    </row>
    <row r="137" spans="2:5" x14ac:dyDescent="0.2">
      <c r="B137" s="41">
        <v>109</v>
      </c>
      <c r="C137" s="44">
        <f t="shared" si="13"/>
        <v>87371.664933736174</v>
      </c>
      <c r="D137" s="45">
        <f t="shared" si="14"/>
        <v>5.0566280541848138E-5</v>
      </c>
      <c r="E137" s="46">
        <f t="shared" si="15"/>
        <v>4.4180601204476586</v>
      </c>
    </row>
    <row r="138" spans="2:5" x14ac:dyDescent="0.2">
      <c r="B138" s="41">
        <v>110</v>
      </c>
      <c r="C138" s="44">
        <f t="shared" si="13"/>
        <v>88682.239907742216</v>
      </c>
      <c r="D138" s="45">
        <f t="shared" si="14"/>
        <v>4.6179251636390998E-5</v>
      </c>
      <c r="E138" s="46">
        <f t="shared" si="15"/>
        <v>4.095279472378424</v>
      </c>
    </row>
    <row r="139" spans="2:5" x14ac:dyDescent="0.2">
      <c r="B139" s="41">
        <v>111</v>
      </c>
      <c r="C139" s="44">
        <f t="shared" si="13"/>
        <v>90012.473506358336</v>
      </c>
      <c r="D139" s="45">
        <f t="shared" si="14"/>
        <v>4.2172832544649312E-5</v>
      </c>
      <c r="E139" s="46">
        <f t="shared" si="15"/>
        <v>3.7960809721133328</v>
      </c>
    </row>
    <row r="140" spans="2:5" x14ac:dyDescent="0.2">
      <c r="B140" s="41">
        <v>112</v>
      </c>
      <c r="C140" s="44">
        <f t="shared" si="13"/>
        <v>91362.660608953694</v>
      </c>
      <c r="D140" s="45">
        <f t="shared" si="14"/>
        <v>3.8514002323880642E-5</v>
      </c>
      <c r="E140" s="46">
        <f t="shared" si="15"/>
        <v>3.5187417230091609</v>
      </c>
    </row>
    <row r="141" spans="2:5" x14ac:dyDescent="0.2">
      <c r="B141" s="41">
        <v>113</v>
      </c>
      <c r="C141" s="44">
        <f t="shared" si="13"/>
        <v>92733.100518087987</v>
      </c>
      <c r="D141" s="45">
        <f t="shared" si="14"/>
        <v>3.5172604861991455E-5</v>
      </c>
      <c r="E141" s="46">
        <f t="shared" si="15"/>
        <v>3.261664702150044</v>
      </c>
    </row>
    <row r="142" spans="2:5" x14ac:dyDescent="0.2">
      <c r="B142" s="41">
        <v>114</v>
      </c>
      <c r="C142" s="44">
        <f t="shared" si="13"/>
        <v>94124.097025859286</v>
      </c>
      <c r="D142" s="45">
        <f t="shared" si="14"/>
        <v>3.2121100330585799E-5</v>
      </c>
      <c r="E142" s="46">
        <f t="shared" si="15"/>
        <v>3.0233695640934184</v>
      </c>
    </row>
    <row r="143" spans="2:5" x14ac:dyDescent="0.2">
      <c r="B143" s="41">
        <v>115</v>
      </c>
      <c r="C143" s="44">
        <f t="shared" si="13"/>
        <v>95535.958481247188</v>
      </c>
      <c r="D143" s="45">
        <f t="shared" si="14"/>
        <v>2.9334338201448218E-5</v>
      </c>
      <c r="E143" s="46">
        <f t="shared" si="15"/>
        <v>2.8024841164884204</v>
      </c>
    </row>
    <row r="144" spans="2:5" x14ac:dyDescent="0.2">
      <c r="B144" s="41">
        <v>116</v>
      </c>
      <c r="C144" s="44">
        <f t="shared" si="13"/>
        <v>96968.997858465882</v>
      </c>
      <c r="D144" s="45">
        <f t="shared" si="14"/>
        <v>2.6789349955660476E-5</v>
      </c>
      <c r="E144" s="46">
        <f t="shared" si="15"/>
        <v>2.5977364184801339</v>
      </c>
    </row>
    <row r="145" spans="2:5" x14ac:dyDescent="0.2">
      <c r="B145" s="41">
        <v>117</v>
      </c>
      <c r="C145" s="44">
        <f t="shared" si="13"/>
        <v>98423.532826342838</v>
      </c>
      <c r="D145" s="45">
        <f t="shared" si="14"/>
        <v>2.4465159776858882E-5</v>
      </c>
      <c r="E145" s="46">
        <f t="shared" si="15"/>
        <v>2.4079474563993926</v>
      </c>
    </row>
    <row r="146" spans="2:5" x14ac:dyDescent="0.2">
      <c r="B146" s="41">
        <v>118</v>
      </c>
      <c r="C146" s="44">
        <f t="shared" si="13"/>
        <v>99899.885818737966</v>
      </c>
      <c r="D146" s="45">
        <f t="shared" si="14"/>
        <v>2.2342611668364275E-5</v>
      </c>
      <c r="E146" s="46">
        <f t="shared" si="15"/>
        <v>2.2320243545619936</v>
      </c>
    </row>
    <row r="147" spans="2:5" x14ac:dyDescent="0.2">
      <c r="B147" s="41">
        <v>119</v>
      </c>
      <c r="C147" s="44">
        <f t="shared" si="13"/>
        <v>101398.384106019</v>
      </c>
      <c r="D147" s="45">
        <f t="shared" si="14"/>
        <v>2.0404211569282445E-5</v>
      </c>
      <c r="E147" s="46">
        <f t="shared" si="15"/>
        <v>2.0689540820825782</v>
      </c>
    </row>
    <row r="148" spans="2:5" x14ac:dyDescent="0.2">
      <c r="B148" s="41">
        <v>120</v>
      </c>
      <c r="C148" s="44">
        <f t="shared" si="13"/>
        <v>102919.3598676093</v>
      </c>
      <c r="D148" s="45">
        <f t="shared" si="14"/>
        <v>1.8633983168294467E-5</v>
      </c>
      <c r="E148" s="46">
        <f t="shared" si="15"/>
        <v>1.9177976194646726</v>
      </c>
    </row>
    <row r="149" spans="2:5" x14ac:dyDescent="0.2">
      <c r="B149" s="41">
        <v>121</v>
      </c>
      <c r="C149" s="44">
        <f t="shared" si="13"/>
        <v>104463.15026562342</v>
      </c>
      <c r="D149" s="45">
        <f t="shared" si="14"/>
        <v>1.7017336226752942E-5</v>
      </c>
      <c r="E149" s="46">
        <f t="shared" si="15"/>
        <v>1.7776845513759296</v>
      </c>
    </row>
    <row r="150" spans="2:5" x14ac:dyDescent="0.2">
      <c r="B150" s="41">
        <v>122</v>
      </c>
      <c r="C150" s="44">
        <f t="shared" si="13"/>
        <v>106030.09751960776</v>
      </c>
      <c r="D150" s="45">
        <f t="shared" si="14"/>
        <v>1.5540946325801768E-5</v>
      </c>
      <c r="E150" s="46">
        <f t="shared" si="15"/>
        <v>1.6478080544717515</v>
      </c>
    </row>
    <row r="151" spans="2:5" x14ac:dyDescent="0.2">
      <c r="B151" s="41">
        <v>123</v>
      </c>
      <c r="C151" s="44">
        <f t="shared" si="13"/>
        <v>107620.54898240186</v>
      </c>
      <c r="D151" s="45">
        <f t="shared" si="14"/>
        <v>1.4192645046394312E-5</v>
      </c>
      <c r="E151" s="46">
        <f t="shared" si="15"/>
        <v>1.5274202514053221</v>
      </c>
    </row>
    <row r="152" spans="2:5" x14ac:dyDescent="0.2">
      <c r="B152" s="41">
        <v>124</v>
      </c>
      <c r="C152" s="44">
        <f t="shared" si="13"/>
        <v>109234.85721713788</v>
      </c>
      <c r="D152" s="45">
        <f t="shared" si="14"/>
        <v>1.296131967707243E-5</v>
      </c>
      <c r="E152" s="46">
        <f t="shared" si="15"/>
        <v>1.4158279042706865</v>
      </c>
    </row>
    <row r="153" spans="2:5" x14ac:dyDescent="0.2">
      <c r="B153" s="41">
        <v>125</v>
      </c>
      <c r="C153" s="44">
        <f t="shared" si="13"/>
        <v>110873.3800753949</v>
      </c>
      <c r="D153" s="45">
        <f t="shared" si="14"/>
        <v>1.1836821622897197E-5</v>
      </c>
      <c r="E153" s="46">
        <f t="shared" si="15"/>
        <v>1.3123884226801337</v>
      </c>
    </row>
    <row r="154" spans="2:5" x14ac:dyDescent="0.2">
      <c r="B154" s="41">
        <v>126</v>
      </c>
      <c r="C154" s="44">
        <f t="shared" si="13"/>
        <v>112536.48077652584</v>
      </c>
      <c r="D154" s="45">
        <f t="shared" si="14"/>
        <v>1.080988276063671E-5</v>
      </c>
      <c r="E154" s="46">
        <f t="shared" si="15"/>
        <v>1.2165061634888912</v>
      </c>
    </row>
    <row r="155" spans="2:5" x14ac:dyDescent="0.2">
      <c r="B155" s="41">
        <v>127</v>
      </c>
      <c r="C155" s="44">
        <f t="shared" si="13"/>
        <v>114224.52798817369</v>
      </c>
      <c r="D155" s="45">
        <f t="shared" si="14"/>
        <v>9.8720390508097793E-6</v>
      </c>
      <c r="E155" s="46">
        <f t="shared" si="15"/>
        <v>1.1276290008595653</v>
      </c>
    </row>
    <row r="156" spans="2:5" x14ac:dyDescent="0.2">
      <c r="B156" s="41">
        <v>128</v>
      </c>
      <c r="C156" s="44">
        <f t="shared" si="13"/>
        <v>115937.8959079963</v>
      </c>
      <c r="D156" s="45">
        <f t="shared" si="14"/>
        <v>9.0155607769952312E-6</v>
      </c>
      <c r="E156" s="46">
        <f t="shared" si="15"/>
        <v>1.0452451469154873</v>
      </c>
    </row>
    <row r="157" spans="2:5" x14ac:dyDescent="0.2">
      <c r="B157" s="41">
        <v>129</v>
      </c>
      <c r="C157" s="44">
        <f t="shared" ref="C157:C188" si="16">C$5*(1+C$6)^B156</f>
        <v>117676.96434661622</v>
      </c>
      <c r="D157" s="45">
        <f t="shared" ref="D157:D188" si="17">1/(1+C$8)^B157</f>
        <v>8.2333888374385681E-6</v>
      </c>
      <c r="E157" s="46">
        <f t="shared" ref="E157:E188" si="18">C157*D157</f>
        <v>0.9688802046750864</v>
      </c>
    </row>
    <row r="158" spans="2:5" x14ac:dyDescent="0.2">
      <c r="B158" s="41">
        <v>130</v>
      </c>
      <c r="C158" s="44">
        <f t="shared" si="16"/>
        <v>119442.11881181545</v>
      </c>
      <c r="D158" s="45">
        <f t="shared" si="17"/>
        <v>7.5190765638708383E-6</v>
      </c>
      <c r="E158" s="46">
        <f t="shared" si="18"/>
        <v>0.89809443629699781</v>
      </c>
    </row>
    <row r="159" spans="2:5" x14ac:dyDescent="0.2">
      <c r="B159" s="41">
        <v>131</v>
      </c>
      <c r="C159" s="44">
        <f t="shared" si="16"/>
        <v>121233.75059399266</v>
      </c>
      <c r="D159" s="45">
        <f t="shared" si="17"/>
        <v>6.8667365880098984E-6</v>
      </c>
      <c r="E159" s="46">
        <f t="shared" si="18"/>
        <v>0.83248023090543621</v>
      </c>
    </row>
    <row r="160" spans="2:5" x14ac:dyDescent="0.2">
      <c r="B160" s="41">
        <v>132</v>
      </c>
      <c r="C160" s="44">
        <f t="shared" si="16"/>
        <v>123052.25685290254</v>
      </c>
      <c r="D160" s="45">
        <f t="shared" si="17"/>
        <v>6.2709923178172578E-6</v>
      </c>
      <c r="E160" s="46">
        <f t="shared" si="18"/>
        <v>0.77165975741462789</v>
      </c>
    </row>
    <row r="161" spans="2:5" x14ac:dyDescent="0.2">
      <c r="B161" s="41">
        <v>133</v>
      </c>
      <c r="C161" s="44">
        <f t="shared" si="16"/>
        <v>124898.04070569605</v>
      </c>
      <c r="D161" s="45">
        <f t="shared" si="17"/>
        <v>5.7269336235774053E-6</v>
      </c>
      <c r="E161" s="46">
        <f t="shared" si="18"/>
        <v>0.71528278883639018</v>
      </c>
    </row>
    <row r="162" spans="2:5" x14ac:dyDescent="0.2">
      <c r="B162" s="41">
        <v>134</v>
      </c>
      <c r="C162" s="44">
        <f t="shared" si="16"/>
        <v>126771.51131628148</v>
      </c>
      <c r="D162" s="45">
        <f t="shared" si="17"/>
        <v>5.2300763685638401E-6</v>
      </c>
      <c r="E162" s="46">
        <f t="shared" si="18"/>
        <v>0.66302468554240723</v>
      </c>
    </row>
    <row r="163" spans="2:5" x14ac:dyDescent="0.2">
      <c r="B163" s="41">
        <v>135</v>
      </c>
      <c r="C163" s="44">
        <f t="shared" si="16"/>
        <v>128673.08398602568</v>
      </c>
      <c r="D163" s="45">
        <f t="shared" si="17"/>
        <v>4.7763254507432334E-6</v>
      </c>
      <c r="E163" s="46">
        <f t="shared" si="18"/>
        <v>0.61458452586807599</v>
      </c>
    </row>
    <row r="164" spans="2:5" x14ac:dyDescent="0.2">
      <c r="B164" s="41">
        <v>136</v>
      </c>
      <c r="C164" s="44">
        <f t="shared" si="16"/>
        <v>130603.18024581605</v>
      </c>
      <c r="D164" s="45">
        <f t="shared" si="17"/>
        <v>4.3619410509070615E-6</v>
      </c>
      <c r="E164" s="46">
        <f t="shared" si="18"/>
        <v>0.56968337329323926</v>
      </c>
    </row>
    <row r="165" spans="2:5" x14ac:dyDescent="0.2">
      <c r="B165" s="41">
        <v>137</v>
      </c>
      <c r="C165" s="44">
        <f t="shared" si="16"/>
        <v>132562.22794950329</v>
      </c>
      <c r="D165" s="45">
        <f t="shared" si="17"/>
        <v>3.9835078090475456E-6</v>
      </c>
      <c r="E165" s="46">
        <f t="shared" si="18"/>
        <v>0.52806267022158715</v>
      </c>
    </row>
    <row r="166" spans="2:5" x14ac:dyDescent="0.2">
      <c r="B166" s="41">
        <v>138</v>
      </c>
      <c r="C166" s="44">
        <f t="shared" si="16"/>
        <v>134550.66136874579</v>
      </c>
      <c r="D166" s="45">
        <f t="shared" si="17"/>
        <v>3.6379066749292644E-6</v>
      </c>
      <c r="E166" s="46">
        <f t="shared" si="18"/>
        <v>0.4894827491095074</v>
      </c>
    </row>
    <row r="167" spans="2:5" x14ac:dyDescent="0.2">
      <c r="B167" s="41">
        <v>139</v>
      </c>
      <c r="C167" s="44">
        <f t="shared" si="16"/>
        <v>136568.92128927697</v>
      </c>
      <c r="D167" s="45">
        <f t="shared" si="17"/>
        <v>3.3222892008486437E-6</v>
      </c>
      <c r="E167" s="46">
        <f t="shared" si="18"/>
        <v>0.45372145237091333</v>
      </c>
    </row>
    <row r="168" spans="2:5" x14ac:dyDescent="0.2">
      <c r="B168" s="41">
        <v>140</v>
      </c>
      <c r="C168" s="44">
        <f t="shared" si="16"/>
        <v>138617.45510861612</v>
      </c>
      <c r="D168" s="45">
        <f t="shared" si="17"/>
        <v>3.0340540647019579E-6</v>
      </c>
      <c r="E168" s="46">
        <f t="shared" si="18"/>
        <v>0.42057285311093795</v>
      </c>
    </row>
    <row r="169" spans="2:5" x14ac:dyDescent="0.2">
      <c r="B169" s="41">
        <v>141</v>
      </c>
      <c r="C169" s="44">
        <f t="shared" si="16"/>
        <v>140696.71693524535</v>
      </c>
      <c r="D169" s="45">
        <f t="shared" si="17"/>
        <v>2.7708256298648019E-6</v>
      </c>
      <c r="E169" s="46">
        <f t="shared" si="18"/>
        <v>0.38984606932201094</v>
      </c>
    </row>
    <row r="170" spans="2:5" x14ac:dyDescent="0.2">
      <c r="B170" s="41">
        <v>142</v>
      </c>
      <c r="C170" s="44">
        <f t="shared" si="16"/>
        <v>142807.16768927401</v>
      </c>
      <c r="D170" s="45">
        <f t="shared" si="17"/>
        <v>2.5304343651733351E-6</v>
      </c>
      <c r="E170" s="46">
        <f t="shared" si="18"/>
        <v>0.36136416471401006</v>
      </c>
    </row>
    <row r="171" spans="2:5" x14ac:dyDescent="0.2">
      <c r="B171" s="41">
        <v>143</v>
      </c>
      <c r="C171" s="44">
        <f t="shared" si="16"/>
        <v>144949.27520461308</v>
      </c>
      <c r="D171" s="45">
        <f t="shared" si="17"/>
        <v>2.3108989636286161E-6</v>
      </c>
      <c r="E171" s="46">
        <f t="shared" si="18"/>
        <v>0.3349631298490594</v>
      </c>
    </row>
    <row r="172" spans="2:5" x14ac:dyDescent="0.2">
      <c r="B172" s="41">
        <v>144</v>
      </c>
      <c r="C172" s="44">
        <f t="shared" si="16"/>
        <v>147123.51433268224</v>
      </c>
      <c r="D172" s="45">
        <f t="shared" si="17"/>
        <v>2.1104100124462246E-6</v>
      </c>
      <c r="E172" s="46">
        <f t="shared" si="18"/>
        <v>0.31049093771396824</v>
      </c>
    </row>
    <row r="173" spans="2:5" x14ac:dyDescent="0.2">
      <c r="B173" s="41">
        <v>145</v>
      </c>
      <c r="C173" s="44">
        <f t="shared" si="16"/>
        <v>149330.36704767245</v>
      </c>
      <c r="D173" s="45">
        <f t="shared" si="17"/>
        <v>1.927315079859566E-6</v>
      </c>
      <c r="E173" s="46">
        <f t="shared" si="18"/>
        <v>0.28780666829194312</v>
      </c>
    </row>
    <row r="174" spans="2:5" x14ac:dyDescent="0.2">
      <c r="B174" s="41">
        <v>146</v>
      </c>
      <c r="C174" s="44">
        <f t="shared" si="16"/>
        <v>151570.32255338752</v>
      </c>
      <c r="D174" s="45">
        <f t="shared" si="17"/>
        <v>1.7601050957621607E-6</v>
      </c>
      <c r="E174" s="46">
        <f t="shared" si="18"/>
        <v>0.26677969709253174</v>
      </c>
    </row>
    <row r="175" spans="2:5" x14ac:dyDescent="0.2">
      <c r="B175" s="41">
        <v>147</v>
      </c>
      <c r="C175" s="44">
        <f t="shared" si="16"/>
        <v>153843.87739168832</v>
      </c>
      <c r="D175" s="45">
        <f t="shared" si="17"/>
        <v>1.6074019139380463E-6</v>
      </c>
      <c r="E175" s="46">
        <f t="shared" si="18"/>
        <v>0.24728894296704995</v>
      </c>
    </row>
    <row r="176" spans="2:5" x14ac:dyDescent="0.2">
      <c r="B176" s="41">
        <v>148</v>
      </c>
      <c r="C176" s="44">
        <f t="shared" si="16"/>
        <v>156151.53555256364</v>
      </c>
      <c r="D176" s="45">
        <f t="shared" si="17"/>
        <v>1.4679469533680789E-6</v>
      </c>
      <c r="E176" s="46">
        <f t="shared" si="18"/>
        <v>0.22922217087813307</v>
      </c>
    </row>
    <row r="177" spans="2:5" x14ac:dyDescent="0.2">
      <c r="B177" s="41">
        <v>149</v>
      </c>
      <c r="C177" s="44">
        <f t="shared" si="16"/>
        <v>158493.80858585204</v>
      </c>
      <c r="D177" s="45">
        <f t="shared" si="17"/>
        <v>1.3405908249936792E-6</v>
      </c>
      <c r="E177" s="46">
        <f t="shared" si="18"/>
        <v>0.21247534560849765</v>
      </c>
    </row>
    <row r="178" spans="2:5" x14ac:dyDescent="0.2">
      <c r="B178" s="41">
        <v>150</v>
      </c>
      <c r="C178" s="44">
        <f t="shared" si="16"/>
        <v>160871.21571463981</v>
      </c>
      <c r="D178" s="45">
        <f t="shared" si="17"/>
        <v>1.2242838584417162E-6</v>
      </c>
      <c r="E178" s="46">
        <f t="shared" si="18"/>
        <v>0.19695203268732889</v>
      </c>
    </row>
    <row r="179" spans="2:5" x14ac:dyDescent="0.2">
      <c r="B179" s="41">
        <v>151</v>
      </c>
      <c r="C179" s="44">
        <f t="shared" si="16"/>
        <v>163284.28395035936</v>
      </c>
      <c r="D179" s="45">
        <f t="shared" si="17"/>
        <v>1.1180674506317043E-6</v>
      </c>
      <c r="E179" s="46">
        <f t="shared" si="18"/>
        <v>0.18256284308460161</v>
      </c>
    </row>
    <row r="180" spans="2:5" x14ac:dyDescent="0.2">
      <c r="B180" s="41">
        <v>152</v>
      </c>
      <c r="C180" s="44">
        <f t="shared" si="16"/>
        <v>165733.54820961476</v>
      </c>
      <c r="D180" s="45">
        <f t="shared" si="17"/>
        <v>1.0210661649604603E-6</v>
      </c>
      <c r="E180" s="46">
        <f t="shared" si="18"/>
        <v>0.16922491847568091</v>
      </c>
    </row>
    <row r="181" spans="2:5" x14ac:dyDescent="0.2">
      <c r="B181" s="41">
        <v>153</v>
      </c>
      <c r="C181" s="44">
        <f t="shared" si="16"/>
        <v>168219.55143275895</v>
      </c>
      <c r="D181" s="45">
        <f t="shared" si="17"/>
        <v>9.3248051594562611E-7</v>
      </c>
      <c r="E181" s="46">
        <f t="shared" si="18"/>
        <v>0.15686145411216085</v>
      </c>
    </row>
    <row r="182" spans="2:5" x14ac:dyDescent="0.2">
      <c r="B182" s="41">
        <v>154</v>
      </c>
      <c r="C182" s="44">
        <f t="shared" si="16"/>
        <v>170742.84470425034</v>
      </c>
      <c r="D182" s="45">
        <f t="shared" si="17"/>
        <v>8.515803798590191E-7</v>
      </c>
      <c r="E182" s="46">
        <f t="shared" si="18"/>
        <v>0.145401256551455</v>
      </c>
    </row>
    <row r="183" spans="2:5" x14ac:dyDescent="0.2">
      <c r="B183" s="41">
        <v>155</v>
      </c>
      <c r="C183" s="44">
        <f t="shared" si="16"/>
        <v>173303.98737481405</v>
      </c>
      <c r="D183" s="45">
        <f t="shared" si="17"/>
        <v>7.7769897704020027E-7</v>
      </c>
      <c r="E183" s="46">
        <f t="shared" si="18"/>
        <v>0.13477833369838066</v>
      </c>
    </row>
    <row r="184" spans="2:5" x14ac:dyDescent="0.2">
      <c r="B184" s="41">
        <v>156</v>
      </c>
      <c r="C184" s="44">
        <f t="shared" si="16"/>
        <v>175903.54718543624</v>
      </c>
      <c r="D184" s="45">
        <f t="shared" si="17"/>
        <v>7.1022737629242032E-7</v>
      </c>
      <c r="E184" s="46">
        <f t="shared" si="18"/>
        <v>0.12493151479804233</v>
      </c>
    </row>
    <row r="185" spans="2:5" x14ac:dyDescent="0.2">
      <c r="B185" s="41">
        <v>157</v>
      </c>
      <c r="C185" s="44">
        <f t="shared" si="16"/>
        <v>178542.10039321773</v>
      </c>
      <c r="D185" s="45">
        <f t="shared" si="17"/>
        <v>6.4860947606613727E-7</v>
      </c>
      <c r="E185" s="46">
        <f t="shared" si="18"/>
        <v>0.11580409819179263</v>
      </c>
    </row>
    <row r="186" spans="2:5" x14ac:dyDescent="0.2">
      <c r="B186" s="41">
        <v>158</v>
      </c>
      <c r="C186" s="44">
        <f t="shared" si="16"/>
        <v>181220.23189911601</v>
      </c>
      <c r="D186" s="45">
        <f t="shared" si="17"/>
        <v>5.9233742106496545E-7</v>
      </c>
      <c r="E186" s="46">
        <f t="shared" si="18"/>
        <v>0.10734352480791737</v>
      </c>
    </row>
    <row r="187" spans="2:5" x14ac:dyDescent="0.2">
      <c r="B187" s="41">
        <v>159</v>
      </c>
      <c r="C187" s="44">
        <f t="shared" si="16"/>
        <v>183938.5353776027</v>
      </c>
      <c r="D187" s="45">
        <f t="shared" si="17"/>
        <v>5.4094741649768536E-7</v>
      </c>
      <c r="E187" s="46">
        <f t="shared" si="18"/>
        <v>9.9501075506882281E-2</v>
      </c>
    </row>
    <row r="188" spans="2:5" x14ac:dyDescent="0.2">
      <c r="B188" s="41">
        <v>160</v>
      </c>
      <c r="C188" s="44">
        <f t="shared" si="16"/>
        <v>186697.61340826671</v>
      </c>
      <c r="D188" s="45">
        <f t="shared" si="17"/>
        <v>4.9401590547733826E-7</v>
      </c>
      <c r="E188" s="46">
        <f t="shared" si="18"/>
        <v>9.2231590538342928E-2</v>
      </c>
    </row>
    <row r="189" spans="2:5" x14ac:dyDescent="0.2">
      <c r="B189" s="41">
        <v>161</v>
      </c>
      <c r="C189" s="44">
        <f t="shared" ref="C189:C220" si="19">C$5*(1+C$6)^B188</f>
        <v>189498.07760939069</v>
      </c>
      <c r="D189" s="45">
        <f t="shared" ref="D189:D220" si="20">1/(1+C$8)^B189</f>
        <v>4.5115607806149611E-7</v>
      </c>
      <c r="E189" s="46">
        <f t="shared" ref="E189:E220" si="21">C189*D189</f>
        <v>8.5493209494445721E-2</v>
      </c>
    </row>
    <row r="190" spans="2:5" x14ac:dyDescent="0.2">
      <c r="B190" s="41">
        <v>162</v>
      </c>
      <c r="C190" s="44">
        <f t="shared" si="19"/>
        <v>192340.54877353151</v>
      </c>
      <c r="D190" s="45">
        <f t="shared" si="20"/>
        <v>4.1201468316118369E-7</v>
      </c>
      <c r="E190" s="46">
        <f t="shared" si="21"/>
        <v>7.9247130261974788E-2</v>
      </c>
    </row>
    <row r="191" spans="2:5" x14ac:dyDescent="0.2">
      <c r="B191" s="41">
        <v>163</v>
      </c>
      <c r="C191" s="44">
        <f t="shared" si="19"/>
        <v>195225.65700513445</v>
      </c>
      <c r="D191" s="45">
        <f t="shared" si="20"/>
        <v>3.7626911704217683E-7</v>
      </c>
      <c r="E191" s="46">
        <f t="shared" si="21"/>
        <v>7.3457385585300808E-2</v>
      </c>
    </row>
    <row r="192" spans="2:5" x14ac:dyDescent="0.2">
      <c r="B192" s="41">
        <v>164</v>
      </c>
      <c r="C192" s="44">
        <f t="shared" si="19"/>
        <v>198154.0418602115</v>
      </c>
      <c r="D192" s="45">
        <f t="shared" si="20"/>
        <v>3.436247644220793E-7</v>
      </c>
      <c r="E192" s="46">
        <f t="shared" si="21"/>
        <v>6.8090635953498013E-2</v>
      </c>
    </row>
    <row r="193" spans="2:5" x14ac:dyDescent="0.2">
      <c r="B193" s="41">
        <v>165</v>
      </c>
      <c r="C193" s="44">
        <f t="shared" si="19"/>
        <v>201126.35248811461</v>
      </c>
      <c r="D193" s="45">
        <f t="shared" si="20"/>
        <v>3.1381257024847429E-7</v>
      </c>
      <c r="E193" s="46">
        <f t="shared" si="21"/>
        <v>6.3115977618995872E-2</v>
      </c>
    </row>
    <row r="194" spans="2:5" x14ac:dyDescent="0.2">
      <c r="B194" s="41">
        <v>166</v>
      </c>
      <c r="C194" s="44">
        <f t="shared" si="19"/>
        <v>204143.24777543629</v>
      </c>
      <c r="D194" s="45">
        <f t="shared" si="20"/>
        <v>2.8658682214472531E-7</v>
      </c>
      <c r="E194" s="46">
        <f t="shared" si="21"/>
        <v>5.8504764642265554E-2</v>
      </c>
    </row>
    <row r="195" spans="2:5" x14ac:dyDescent="0.2">
      <c r="B195" s="41">
        <v>167</v>
      </c>
      <c r="C195" s="44">
        <f t="shared" si="19"/>
        <v>207205.39649206781</v>
      </c>
      <c r="D195" s="45">
        <f t="shared" si="20"/>
        <v>2.6172312524632454E-7</v>
      </c>
      <c r="E195" s="46">
        <f t="shared" si="21"/>
        <v>5.42304439378078E-2</v>
      </c>
    </row>
    <row r="196" spans="2:5" x14ac:dyDescent="0.2">
      <c r="B196" s="41">
        <v>168</v>
      </c>
      <c r="C196" s="44">
        <f t="shared" si="19"/>
        <v>210313.47743944879</v>
      </c>
      <c r="D196" s="45">
        <f t="shared" si="20"/>
        <v>2.3901655273636943E-7</v>
      </c>
      <c r="E196" s="46">
        <f t="shared" si="21"/>
        <v>5.0268402371575253E-2</v>
      </c>
    </row>
    <row r="197" spans="2:5" x14ac:dyDescent="0.2">
      <c r="B197" s="41">
        <v>169</v>
      </c>
      <c r="C197" s="44">
        <f t="shared" si="19"/>
        <v>213468.17960104052</v>
      </c>
      <c r="D197" s="45">
        <f t="shared" si="20"/>
        <v>2.1827995683686706E-7</v>
      </c>
      <c r="E197" s="46">
        <f t="shared" si="21"/>
        <v>4.659582502935971E-2</v>
      </c>
    </row>
    <row r="198" spans="2:5" x14ac:dyDescent="0.2">
      <c r="B198" s="41">
        <v>170</v>
      </c>
      <c r="C198" s="44">
        <f t="shared" si="19"/>
        <v>216670.20229505611</v>
      </c>
      <c r="D198" s="45">
        <f t="shared" si="20"/>
        <v>1.9934242633503837E-7</v>
      </c>
      <c r="E198" s="46">
        <f t="shared" si="21"/>
        <v>4.3191563840000086E-2</v>
      </c>
    </row>
    <row r="199" spans="2:5" x14ac:dyDescent="0.2">
      <c r="B199" s="41">
        <v>171</v>
      </c>
      <c r="C199" s="44">
        <f t="shared" si="19"/>
        <v>219920.25532948191</v>
      </c>
      <c r="D199" s="45">
        <f t="shared" si="20"/>
        <v>1.8204787793154189E-7</v>
      </c>
      <c r="E199" s="46">
        <f t="shared" si="21"/>
        <v>4.0036015796895051E-2</v>
      </c>
    </row>
    <row r="200" spans="2:5" x14ac:dyDescent="0.2">
      <c r="B200" s="41">
        <v>172</v>
      </c>
      <c r="C200" s="44">
        <f t="shared" si="19"/>
        <v>223219.05915942413</v>
      </c>
      <c r="D200" s="45">
        <f t="shared" si="20"/>
        <v>1.662537698004949E-7</v>
      </c>
      <c r="E200" s="46">
        <f t="shared" si="21"/>
        <v>3.7111010076573955E-2</v>
      </c>
    </row>
    <row r="201" spans="2:5" x14ac:dyDescent="0.2">
      <c r="B201" s="41">
        <v>173</v>
      </c>
      <c r="C201" s="44">
        <f t="shared" si="19"/>
        <v>226567.34504681543</v>
      </c>
      <c r="D201" s="45">
        <f t="shared" si="20"/>
        <v>1.5182992675844283E-7</v>
      </c>
      <c r="E201" s="46">
        <f t="shared" si="21"/>
        <v>3.439970340431283E-2</v>
      </c>
    </row>
    <row r="202" spans="2:5" x14ac:dyDescent="0.2">
      <c r="B202" s="41">
        <v>174</v>
      </c>
      <c r="C202" s="44">
        <f t="shared" si="19"/>
        <v>229965.85522251765</v>
      </c>
      <c r="D202" s="45">
        <f t="shared" si="20"/>
        <v>1.3865746735930854E-7</v>
      </c>
      <c r="E202" s="46">
        <f t="shared" si="21"/>
        <v>3.1886483064271713E-2</v>
      </c>
    </row>
    <row r="203" spans="2:5" x14ac:dyDescent="0.2">
      <c r="B203" s="41">
        <v>175</v>
      </c>
      <c r="C203" s="44">
        <f t="shared" si="19"/>
        <v>233415.34305085533</v>
      </c>
      <c r="D203" s="45">
        <f t="shared" si="20"/>
        <v>1.2662782407242789E-7</v>
      </c>
      <c r="E203" s="46">
        <f t="shared" si="21"/>
        <v>2.9556876995649115E-2</v>
      </c>
    </row>
    <row r="204" spans="2:5" x14ac:dyDescent="0.2">
      <c r="B204" s="41">
        <v>176</v>
      </c>
      <c r="C204" s="44">
        <f t="shared" si="19"/>
        <v>236916.57319661815</v>
      </c>
      <c r="D204" s="45">
        <f t="shared" si="20"/>
        <v>1.1564184846797064E-7</v>
      </c>
      <c r="E204" s="46">
        <f t="shared" si="21"/>
        <v>2.739747045715419E-2</v>
      </c>
    </row>
    <row r="205" spans="2:5" x14ac:dyDescent="0.2">
      <c r="B205" s="41">
        <v>177</v>
      </c>
      <c r="C205" s="44">
        <f t="shared" si="19"/>
        <v>240470.3217945674</v>
      </c>
      <c r="D205" s="45">
        <f t="shared" si="20"/>
        <v>1.0560899403467639E-7</v>
      </c>
      <c r="E205" s="46">
        <f t="shared" si="21"/>
        <v>2.539582877991918E-2</v>
      </c>
    </row>
    <row r="206" spans="2:5" x14ac:dyDescent="0.2">
      <c r="B206" s="41">
        <v>178</v>
      </c>
      <c r="C206" s="44">
        <f t="shared" si="19"/>
        <v>244077.37662148583</v>
      </c>
      <c r="D206" s="45">
        <f t="shared" si="20"/>
        <v>9.6446569894681623E-8</v>
      </c>
      <c r="E206" s="46">
        <f t="shared" si="21"/>
        <v>2.3540425764034662E-2</v>
      </c>
    </row>
    <row r="207" spans="2:5" x14ac:dyDescent="0.2">
      <c r="B207" s="41">
        <v>179</v>
      </c>
      <c r="C207" s="44">
        <f t="shared" si="19"/>
        <v>247738.53727080816</v>
      </c>
      <c r="D207" s="45">
        <f t="shared" si="20"/>
        <v>8.8079059264549439E-8</v>
      </c>
      <c r="E207" s="46">
        <f t="shared" si="21"/>
        <v>2.1820577306388301E-2</v>
      </c>
    </row>
    <row r="208" spans="2:5" x14ac:dyDescent="0.2">
      <c r="B208" s="41">
        <v>180</v>
      </c>
      <c r="C208" s="44">
        <f t="shared" si="19"/>
        <v>251454.61532987026</v>
      </c>
      <c r="D208" s="45">
        <f t="shared" si="20"/>
        <v>8.0437497045250641E-8</v>
      </c>
      <c r="E208" s="46">
        <f t="shared" si="21"/>
        <v>2.0226379877611077E-2</v>
      </c>
    </row>
    <row r="209" spans="2:5" x14ac:dyDescent="0.2">
      <c r="B209" s="41">
        <v>181</v>
      </c>
      <c r="C209" s="44">
        <f t="shared" si="19"/>
        <v>255226.43455981821</v>
      </c>
      <c r="D209" s="45">
        <f t="shared" si="20"/>
        <v>7.3458901411187784E-8</v>
      </c>
      <c r="E209" s="46">
        <f t="shared" si="21"/>
        <v>1.8748653493858656E-2</v>
      </c>
    </row>
    <row r="210" spans="2:5" x14ac:dyDescent="0.2">
      <c r="B210" s="41">
        <v>182</v>
      </c>
      <c r="C210" s="44">
        <f t="shared" si="19"/>
        <v>259054.83107821547</v>
      </c>
      <c r="D210" s="45">
        <f t="shared" si="20"/>
        <v>6.7085754713413503E-8</v>
      </c>
      <c r="E210" s="46">
        <f t="shared" si="21"/>
        <v>1.7378888855037931E-2</v>
      </c>
    </row>
    <row r="211" spans="2:5" x14ac:dyDescent="0.2">
      <c r="B211" s="41">
        <v>183</v>
      </c>
      <c r="C211" s="44">
        <f t="shared" si="19"/>
        <v>262940.6535443886</v>
      </c>
      <c r="D211" s="45">
        <f t="shared" si="20"/>
        <v>6.1265529418642474E-8</v>
      </c>
      <c r="E211" s="46">
        <f t="shared" si="21"/>
        <v>1.6109198345080816E-2</v>
      </c>
    </row>
    <row r="212" spans="2:5" x14ac:dyDescent="0.2">
      <c r="B212" s="41">
        <v>184</v>
      </c>
      <c r="C212" s="44">
        <f t="shared" si="19"/>
        <v>266884.76334755443</v>
      </c>
      <c r="D212" s="45">
        <f t="shared" si="20"/>
        <v>5.5950255176842427E-8</v>
      </c>
      <c r="E212" s="46">
        <f t="shared" si="21"/>
        <v>1.4932270612106873E-2</v>
      </c>
    </row>
    <row r="213" spans="2:5" x14ac:dyDescent="0.2">
      <c r="B213" s="41">
        <v>185</v>
      </c>
      <c r="C213" s="44">
        <f t="shared" si="19"/>
        <v>270888.03479776776</v>
      </c>
      <c r="D213" s="45">
        <f t="shared" si="20"/>
        <v>5.1096123449171182E-8</v>
      </c>
      <c r="E213" s="46">
        <f t="shared" si="21"/>
        <v>1.384132846693012E-2</v>
      </c>
    </row>
    <row r="214" spans="2:5" x14ac:dyDescent="0.2">
      <c r="B214" s="41">
        <v>186</v>
      </c>
      <c r="C214" s="44">
        <f t="shared" si="19"/>
        <v>274951.3553197342</v>
      </c>
      <c r="D214" s="45">
        <f t="shared" si="20"/>
        <v>4.6663126437599243E-8</v>
      </c>
      <c r="E214" s="46">
        <f t="shared" si="21"/>
        <v>1.2830089857474032E-2</v>
      </c>
    </row>
    <row r="215" spans="2:5" x14ac:dyDescent="0.2">
      <c r="B215" s="41">
        <v>187</v>
      </c>
      <c r="C215" s="44">
        <f t="shared" si="19"/>
        <v>279075.62564953021</v>
      </c>
      <c r="D215" s="45">
        <f t="shared" si="20"/>
        <v>4.2614727340273282E-8</v>
      </c>
      <c r="E215" s="46">
        <f t="shared" si="21"/>
        <v>1.1892731694370906E-2</v>
      </c>
    </row>
    <row r="216" spans="2:5" x14ac:dyDescent="0.2">
      <c r="B216" s="41">
        <v>188</v>
      </c>
      <c r="C216" s="44">
        <f t="shared" si="19"/>
        <v>283261.76003427315</v>
      </c>
      <c r="D216" s="45">
        <f t="shared" si="20"/>
        <v>3.8917559214861448E-8</v>
      </c>
      <c r="E216" s="46">
        <f t="shared" si="21"/>
        <v>1.1023856319439699E-2</v>
      </c>
    </row>
    <row r="217" spans="2:5" x14ac:dyDescent="0.2">
      <c r="B217" s="41">
        <v>189</v>
      </c>
      <c r="C217" s="44">
        <f t="shared" si="19"/>
        <v>287510.68643478712</v>
      </c>
      <c r="D217" s="45">
        <f t="shared" si="20"/>
        <v>3.554114996791E-8</v>
      </c>
      <c r="E217" s="46">
        <f t="shared" si="21"/>
        <v>1.0218460423955517E-2</v>
      </c>
    </row>
    <row r="218" spans="2:5" x14ac:dyDescent="0.2">
      <c r="B218" s="41">
        <v>190</v>
      </c>
      <c r="C218" s="44">
        <f t="shared" si="19"/>
        <v>291823.34673130896</v>
      </c>
      <c r="D218" s="45">
        <f t="shared" si="20"/>
        <v>3.245767120357078E-8</v>
      </c>
      <c r="E218" s="46">
        <f t="shared" si="21"/>
        <v>9.4719062377304573E-3</v>
      </c>
    </row>
    <row r="219" spans="2:5" x14ac:dyDescent="0.2">
      <c r="B219" s="41">
        <v>191</v>
      </c>
      <c r="C219" s="44">
        <f t="shared" si="19"/>
        <v>296200.69693227852</v>
      </c>
      <c r="D219" s="45">
        <f t="shared" si="20"/>
        <v>2.9641708861708463E-8</v>
      </c>
      <c r="E219" s="46">
        <f t="shared" si="21"/>
        <v>8.7798948231017429E-3</v>
      </c>
    </row>
    <row r="220" spans="2:5" x14ac:dyDescent="0.2">
      <c r="B220" s="41">
        <v>192</v>
      </c>
      <c r="C220" s="44">
        <f t="shared" si="19"/>
        <v>300643.70738626266</v>
      </c>
      <c r="D220" s="45">
        <f t="shared" si="20"/>
        <v>2.7070053754984901E-8</v>
      </c>
      <c r="E220" s="46">
        <f t="shared" si="21"/>
        <v>8.1384413200440812E-3</v>
      </c>
    </row>
    <row r="221" spans="2:5" x14ac:dyDescent="0.2">
      <c r="B221" s="41">
        <v>193</v>
      </c>
      <c r="C221" s="44">
        <f t="shared" ref="C221:C228" si="22">C$5*(1+C$6)^B220</f>
        <v>305153.36299705657</v>
      </c>
      <c r="D221" s="45">
        <f t="shared" ref="D221:D228" si="23">1/(1+C$8)^B221</f>
        <v>2.4721510278525024E-8</v>
      </c>
      <c r="E221" s="46">
        <f t="shared" ref="E221:E228" si="24">C221*D221</f>
        <v>7.5438519998582117E-3</v>
      </c>
    </row>
    <row r="222" spans="2:5" x14ac:dyDescent="0.2">
      <c r="B222" s="41">
        <v>194</v>
      </c>
      <c r="C222" s="44">
        <f t="shared" si="22"/>
        <v>309730.66344201239</v>
      </c>
      <c r="D222" s="45">
        <f t="shared" si="23"/>
        <v>2.2576721715547968E-8</v>
      </c>
      <c r="E222" s="46">
        <f t="shared" si="24"/>
        <v>6.9927029953023604E-3</v>
      </c>
    </row>
    <row r="223" spans="2:5" x14ac:dyDescent="0.2">
      <c r="B223" s="41">
        <v>195</v>
      </c>
      <c r="C223" s="44">
        <f t="shared" si="22"/>
        <v>314376.62339364248</v>
      </c>
      <c r="D223" s="45">
        <f t="shared" si="23"/>
        <v>2.0618010699130562E-8</v>
      </c>
      <c r="E223" s="46">
        <f t="shared" si="24"/>
        <v>6.4818205846866603E-3</v>
      </c>
    </row>
    <row r="224" spans="2:5" x14ac:dyDescent="0.2">
      <c r="B224" s="41">
        <v>196</v>
      </c>
      <c r="C224" s="44">
        <f t="shared" si="22"/>
        <v>319092.27274454711</v>
      </c>
      <c r="D224" s="45">
        <f t="shared" si="23"/>
        <v>1.8829233515187727E-8</v>
      </c>
      <c r="E224" s="46">
        <f t="shared" si="24"/>
        <v>6.0082629163990499E-3</v>
      </c>
    </row>
    <row r="225" spans="2:7" x14ac:dyDescent="0.2">
      <c r="B225" s="41">
        <v>197</v>
      </c>
      <c r="C225" s="44">
        <f t="shared" si="22"/>
        <v>323878.65683571523</v>
      </c>
      <c r="D225" s="45">
        <f t="shared" si="23"/>
        <v>1.7195647045833542E-8</v>
      </c>
      <c r="E225" s="46">
        <f t="shared" si="24"/>
        <v>5.569303068625602E-3</v>
      </c>
    </row>
    <row r="226" spans="2:7" x14ac:dyDescent="0.2">
      <c r="B226" s="41">
        <v>198</v>
      </c>
      <c r="C226" s="44">
        <f t="shared" si="22"/>
        <v>328736.836688251</v>
      </c>
      <c r="D226" s="45">
        <f t="shared" si="23"/>
        <v>1.5703787256468988E-8</v>
      </c>
      <c r="E226" s="46">
        <f t="shared" si="24"/>
        <v>5.1624133467168829E-3</v>
      </c>
    </row>
    <row r="227" spans="2:7" x14ac:dyDescent="0.2">
      <c r="B227" s="41">
        <v>199</v>
      </c>
      <c r="C227" s="44">
        <f t="shared" si="22"/>
        <v>333667.88923857472</v>
      </c>
      <c r="D227" s="45">
        <f t="shared" si="23"/>
        <v>1.4341358225085833E-8</v>
      </c>
      <c r="E227" s="46">
        <f t="shared" si="24"/>
        <v>4.7852507277786624E-3</v>
      </c>
    </row>
    <row r="228" spans="2:7" x14ac:dyDescent="0.2">
      <c r="B228" s="41">
        <v>200</v>
      </c>
      <c r="C228" s="44">
        <f t="shared" si="22"/>
        <v>338672.90757715324</v>
      </c>
      <c r="D228" s="45">
        <f t="shared" si="23"/>
        <v>1.3097130799165145E-8</v>
      </c>
      <c r="E228" s="46">
        <f t="shared" si="24"/>
        <v>4.4356433686715442E-3</v>
      </c>
    </row>
    <row r="229" spans="2:7" ht="17" thickBot="1" x14ac:dyDescent="0.25">
      <c r="D229" s="8"/>
      <c r="F229" s="6"/>
      <c r="G229" s="9"/>
    </row>
    <row r="230" spans="2:7" ht="17" thickBot="1" x14ac:dyDescent="0.25">
      <c r="D230" s="27" t="s">
        <v>57</v>
      </c>
      <c r="E230" s="28">
        <f>SUM(E29:E228)</f>
        <v>218749.9437227743</v>
      </c>
    </row>
    <row r="231" spans="2:7" x14ac:dyDescent="0.2">
      <c r="D231" s="8"/>
      <c r="F231" s="6"/>
      <c r="G231" s="9"/>
    </row>
    <row r="232" spans="2:7" x14ac:dyDescent="0.2">
      <c r="D232" s="8"/>
      <c r="F232" s="6"/>
      <c r="G232" s="9"/>
    </row>
    <row r="233" spans="2:7" x14ac:dyDescent="0.2">
      <c r="D233" s="8"/>
      <c r="F233" s="6"/>
      <c r="G233" s="9"/>
    </row>
    <row r="234" spans="2:7" x14ac:dyDescent="0.2">
      <c r="D234" s="8"/>
      <c r="F234" s="6"/>
      <c r="G234" s="9"/>
    </row>
    <row r="235" spans="2:7" x14ac:dyDescent="0.2">
      <c r="D235" s="8"/>
      <c r="F235" s="6"/>
      <c r="G235" s="9"/>
    </row>
    <row r="236" spans="2:7" x14ac:dyDescent="0.2">
      <c r="D236" s="8"/>
      <c r="F236" s="6"/>
      <c r="G236" s="9"/>
    </row>
    <row r="237" spans="2:7" x14ac:dyDescent="0.2">
      <c r="D237" s="8"/>
      <c r="F237" s="6"/>
      <c r="G237" s="9"/>
    </row>
    <row r="238" spans="2:7" x14ac:dyDescent="0.2">
      <c r="D238" s="8"/>
      <c r="F238" s="6"/>
      <c r="G238" s="9"/>
    </row>
    <row r="239" spans="2:7" x14ac:dyDescent="0.2">
      <c r="D239" s="8"/>
      <c r="F239" s="6"/>
      <c r="G239" s="9"/>
    </row>
    <row r="240" spans="2:7" x14ac:dyDescent="0.2">
      <c r="D240" s="8"/>
      <c r="F240" s="6"/>
      <c r="G240" s="9"/>
    </row>
    <row r="241" spans="4:7" x14ac:dyDescent="0.2">
      <c r="D241" s="8"/>
      <c r="F241" s="6"/>
      <c r="G241" s="9"/>
    </row>
    <row r="242" spans="4:7" x14ac:dyDescent="0.2">
      <c r="D242" s="8"/>
      <c r="F242" s="6"/>
      <c r="G242" s="9"/>
    </row>
    <row r="243" spans="4:7" x14ac:dyDescent="0.2">
      <c r="D243" s="8"/>
      <c r="F243" s="6"/>
      <c r="G243" s="9"/>
    </row>
    <row r="244" spans="4:7" x14ac:dyDescent="0.2">
      <c r="D244" s="8"/>
      <c r="F244" s="6"/>
      <c r="G244" s="9"/>
    </row>
    <row r="245" spans="4:7" x14ac:dyDescent="0.2">
      <c r="D245" s="8"/>
      <c r="F245" s="6"/>
      <c r="G245" s="9"/>
    </row>
    <row r="246" spans="4:7" x14ac:dyDescent="0.2">
      <c r="D246" s="8"/>
      <c r="F246" s="6"/>
      <c r="G246" s="9"/>
    </row>
    <row r="247" spans="4:7" x14ac:dyDescent="0.2">
      <c r="D247" s="8"/>
      <c r="F247" s="6"/>
      <c r="G247" s="9"/>
    </row>
    <row r="248" spans="4:7" x14ac:dyDescent="0.2">
      <c r="D248" s="8"/>
      <c r="F248" s="6"/>
      <c r="G248" s="9"/>
    </row>
    <row r="249" spans="4:7" x14ac:dyDescent="0.2">
      <c r="D249" s="8"/>
      <c r="F249" s="6"/>
      <c r="G249" s="9"/>
    </row>
    <row r="250" spans="4:7" x14ac:dyDescent="0.2">
      <c r="D250" s="8"/>
      <c r="F250" s="6"/>
      <c r="G250" s="9"/>
    </row>
    <row r="251" spans="4:7" x14ac:dyDescent="0.2">
      <c r="D251" s="8"/>
      <c r="F251" s="6"/>
      <c r="G251" s="9"/>
    </row>
    <row r="252" spans="4:7" x14ac:dyDescent="0.2">
      <c r="D252" s="8"/>
      <c r="F252" s="6"/>
      <c r="G252" s="9"/>
    </row>
    <row r="253" spans="4:7" x14ac:dyDescent="0.2">
      <c r="D253" s="8"/>
      <c r="F253" s="6"/>
      <c r="G253" s="9"/>
    </row>
    <row r="254" spans="4:7" x14ac:dyDescent="0.2">
      <c r="D254" s="8"/>
      <c r="F254" s="6"/>
      <c r="G254" s="9"/>
    </row>
    <row r="255" spans="4:7" x14ac:dyDescent="0.2">
      <c r="D255" s="8"/>
      <c r="F255" s="6"/>
      <c r="G255" s="9"/>
    </row>
    <row r="256" spans="4:7" x14ac:dyDescent="0.2">
      <c r="D256" s="8"/>
      <c r="F256" s="6"/>
      <c r="G256" s="9"/>
    </row>
    <row r="257" spans="4:7" x14ac:dyDescent="0.2">
      <c r="D257" s="8"/>
      <c r="F257" s="6"/>
      <c r="G257" s="9"/>
    </row>
    <row r="258" spans="4:7" x14ac:dyDescent="0.2">
      <c r="D258" s="8"/>
      <c r="F258" s="6"/>
      <c r="G258" s="9"/>
    </row>
    <row r="259" spans="4:7" x14ac:dyDescent="0.2">
      <c r="D259" s="8"/>
      <c r="F259" s="6"/>
      <c r="G259" s="9"/>
    </row>
    <row r="260" spans="4:7" x14ac:dyDescent="0.2">
      <c r="D260" s="8"/>
      <c r="F260" s="6"/>
      <c r="G260" s="9"/>
    </row>
    <row r="261" spans="4:7" x14ac:dyDescent="0.2">
      <c r="D261" s="8"/>
      <c r="F261" s="6"/>
      <c r="G261" s="9"/>
    </row>
    <row r="262" spans="4:7" x14ac:dyDescent="0.2">
      <c r="D262" s="8"/>
      <c r="F262" s="6"/>
      <c r="G262" s="9"/>
    </row>
    <row r="263" spans="4:7" x14ac:dyDescent="0.2">
      <c r="D263" s="8"/>
      <c r="F263" s="6"/>
      <c r="G263" s="9"/>
    </row>
    <row r="264" spans="4:7" x14ac:dyDescent="0.2">
      <c r="D264" s="8"/>
      <c r="F264" s="6"/>
      <c r="G264" s="9"/>
    </row>
    <row r="265" spans="4:7" x14ac:dyDescent="0.2">
      <c r="D265" s="8"/>
      <c r="F265" s="6"/>
      <c r="G265" s="9"/>
    </row>
    <row r="266" spans="4:7" x14ac:dyDescent="0.2">
      <c r="D266" s="8"/>
      <c r="F266" s="6"/>
      <c r="G266" s="9"/>
    </row>
    <row r="267" spans="4:7" x14ac:dyDescent="0.2">
      <c r="D267" s="8"/>
      <c r="F267" s="6"/>
      <c r="G267" s="9"/>
    </row>
    <row r="268" spans="4:7" x14ac:dyDescent="0.2">
      <c r="D268" s="8"/>
      <c r="F268" s="6"/>
      <c r="G268" s="9"/>
    </row>
    <row r="269" spans="4:7" x14ac:dyDescent="0.2">
      <c r="D269" s="8"/>
      <c r="F269" s="6"/>
      <c r="G269" s="9"/>
    </row>
    <row r="270" spans="4:7" x14ac:dyDescent="0.2">
      <c r="D270" s="8"/>
      <c r="F270" s="6"/>
      <c r="G270" s="9"/>
    </row>
    <row r="271" spans="4:7" x14ac:dyDescent="0.2">
      <c r="D271" s="8"/>
      <c r="F271" s="6"/>
      <c r="G271" s="9"/>
    </row>
    <row r="272" spans="4:7" x14ac:dyDescent="0.2">
      <c r="D272" s="8"/>
      <c r="F272" s="6"/>
      <c r="G272" s="9"/>
    </row>
    <row r="273" spans="4:7" x14ac:dyDescent="0.2">
      <c r="D273" s="8"/>
      <c r="F273" s="6"/>
      <c r="G273" s="9"/>
    </row>
    <row r="274" spans="4:7" x14ac:dyDescent="0.2">
      <c r="D274" s="8"/>
      <c r="F274" s="6"/>
      <c r="G274" s="9"/>
    </row>
    <row r="275" spans="4:7" x14ac:dyDescent="0.2">
      <c r="D275" s="8"/>
      <c r="F275" s="6"/>
      <c r="G275" s="9"/>
    </row>
    <row r="276" spans="4:7" x14ac:dyDescent="0.2">
      <c r="D276" s="8"/>
      <c r="F276" s="6"/>
      <c r="G276" s="9"/>
    </row>
    <row r="277" spans="4:7" x14ac:dyDescent="0.2">
      <c r="D277" s="8"/>
      <c r="F277" s="6"/>
      <c r="G277" s="9"/>
    </row>
    <row r="278" spans="4:7" x14ac:dyDescent="0.2">
      <c r="D278" s="8"/>
      <c r="F278" s="6"/>
      <c r="G278" s="9"/>
    </row>
    <row r="279" spans="4:7" x14ac:dyDescent="0.2">
      <c r="D279" s="8"/>
      <c r="F279" s="6"/>
      <c r="G279" s="9"/>
    </row>
    <row r="280" spans="4:7" x14ac:dyDescent="0.2">
      <c r="D280" s="8"/>
      <c r="F280" s="6"/>
      <c r="G280" s="9"/>
    </row>
    <row r="281" spans="4:7" x14ac:dyDescent="0.2">
      <c r="D281" s="8"/>
      <c r="F281" s="6"/>
      <c r="G281" s="9"/>
    </row>
    <row r="282" spans="4:7" x14ac:dyDescent="0.2">
      <c r="D282" s="8"/>
      <c r="F282" s="6"/>
      <c r="G282" s="9"/>
    </row>
    <row r="283" spans="4:7" x14ac:dyDescent="0.2">
      <c r="D283" s="8"/>
      <c r="F283" s="6"/>
      <c r="G283" s="9"/>
    </row>
    <row r="284" spans="4:7" x14ac:dyDescent="0.2">
      <c r="D284" s="8"/>
      <c r="F284" s="6"/>
      <c r="G284" s="9"/>
    </row>
    <row r="285" spans="4:7" x14ac:dyDescent="0.2">
      <c r="D285" s="8"/>
      <c r="F285" s="6"/>
      <c r="G285" s="9"/>
    </row>
    <row r="286" spans="4:7" x14ac:dyDescent="0.2">
      <c r="D286" s="8"/>
      <c r="F286" s="6"/>
      <c r="G286" s="9"/>
    </row>
    <row r="287" spans="4:7" x14ac:dyDescent="0.2">
      <c r="D287" s="8"/>
      <c r="F287" s="6"/>
      <c r="G287" s="9"/>
    </row>
    <row r="288" spans="4:7" x14ac:dyDescent="0.2">
      <c r="D288" s="8"/>
      <c r="F288" s="6"/>
      <c r="G288" s="9"/>
    </row>
    <row r="289" spans="4:7" x14ac:dyDescent="0.2">
      <c r="D289" s="8"/>
      <c r="F289" s="6"/>
      <c r="G289" s="9"/>
    </row>
    <row r="290" spans="4:7" x14ac:dyDescent="0.2">
      <c r="D290" s="8"/>
      <c r="F290" s="6"/>
      <c r="G290" s="9"/>
    </row>
    <row r="291" spans="4:7" x14ac:dyDescent="0.2">
      <c r="D291" s="8"/>
      <c r="F291" s="6"/>
      <c r="G291" s="9"/>
    </row>
    <row r="292" spans="4:7" x14ac:dyDescent="0.2">
      <c r="D292" s="8"/>
      <c r="F292" s="6"/>
      <c r="G292" s="9"/>
    </row>
    <row r="293" spans="4:7" x14ac:dyDescent="0.2">
      <c r="D293" s="8"/>
      <c r="F293" s="6"/>
      <c r="G293" s="9"/>
    </row>
    <row r="294" spans="4:7" x14ac:dyDescent="0.2">
      <c r="D294" s="8"/>
      <c r="F294" s="6"/>
      <c r="G294" s="9"/>
    </row>
    <row r="295" spans="4:7" x14ac:dyDescent="0.2">
      <c r="D295" s="8"/>
      <c r="F295" s="6"/>
      <c r="G295" s="9"/>
    </row>
    <row r="296" spans="4:7" x14ac:dyDescent="0.2">
      <c r="D296" s="8"/>
      <c r="F296" s="6"/>
      <c r="G296" s="9"/>
    </row>
    <row r="297" spans="4:7" x14ac:dyDescent="0.2">
      <c r="D297" s="8"/>
      <c r="F297" s="6"/>
      <c r="G297" s="9"/>
    </row>
    <row r="298" spans="4:7" x14ac:dyDescent="0.2">
      <c r="D298" s="8"/>
      <c r="F298" s="6"/>
      <c r="G298" s="9"/>
    </row>
    <row r="299" spans="4:7" x14ac:dyDescent="0.2">
      <c r="D299" s="8"/>
      <c r="F299" s="6"/>
      <c r="G299" s="9"/>
    </row>
    <row r="300" spans="4:7" x14ac:dyDescent="0.2">
      <c r="D300" s="8"/>
      <c r="F300" s="6"/>
      <c r="G300" s="9"/>
    </row>
    <row r="301" spans="4:7" x14ac:dyDescent="0.2">
      <c r="D301" s="8"/>
      <c r="F301" s="6"/>
      <c r="G301" s="9"/>
    </row>
    <row r="302" spans="4:7" x14ac:dyDescent="0.2">
      <c r="D302" s="8"/>
      <c r="F302" s="6"/>
      <c r="G302" s="9"/>
    </row>
    <row r="303" spans="4:7" x14ac:dyDescent="0.2">
      <c r="D303" s="8"/>
      <c r="F303" s="6"/>
      <c r="G303" s="9"/>
    </row>
    <row r="304" spans="4:7" x14ac:dyDescent="0.2">
      <c r="D304" s="8"/>
      <c r="F304" s="6"/>
      <c r="G304" s="9"/>
    </row>
    <row r="305" spans="4:7" x14ac:dyDescent="0.2">
      <c r="D305" s="8"/>
      <c r="F305" s="6"/>
      <c r="G305" s="9"/>
    </row>
    <row r="306" spans="4:7" x14ac:dyDescent="0.2">
      <c r="D306" s="8"/>
      <c r="F306" s="6"/>
      <c r="G306" s="9"/>
    </row>
    <row r="307" spans="4:7" x14ac:dyDescent="0.2">
      <c r="D307" s="8"/>
      <c r="F307" s="6"/>
      <c r="G307" s="9"/>
    </row>
    <row r="308" spans="4:7" x14ac:dyDescent="0.2">
      <c r="D308" s="8"/>
      <c r="F308" s="6"/>
      <c r="G308" s="9"/>
    </row>
    <row r="309" spans="4:7" x14ac:dyDescent="0.2">
      <c r="D309" s="8"/>
      <c r="F309" s="6"/>
      <c r="G309" s="9"/>
    </row>
    <row r="310" spans="4:7" x14ac:dyDescent="0.2">
      <c r="D310" s="8"/>
      <c r="F310" s="6"/>
      <c r="G310" s="9"/>
    </row>
    <row r="311" spans="4:7" x14ac:dyDescent="0.2">
      <c r="D311" s="8"/>
      <c r="F311" s="6"/>
      <c r="G311" s="9"/>
    </row>
    <row r="312" spans="4:7" x14ac:dyDescent="0.2">
      <c r="D312" s="8"/>
      <c r="F312" s="6"/>
      <c r="G312" s="9"/>
    </row>
    <row r="313" spans="4:7" x14ac:dyDescent="0.2">
      <c r="D313" s="8"/>
      <c r="F313" s="6"/>
      <c r="G313" s="9"/>
    </row>
    <row r="314" spans="4:7" x14ac:dyDescent="0.2">
      <c r="D314" s="8"/>
      <c r="F314" s="6"/>
      <c r="G314" s="9"/>
    </row>
    <row r="315" spans="4:7" x14ac:dyDescent="0.2">
      <c r="D315" s="8"/>
      <c r="F315" s="6"/>
      <c r="G315" s="9"/>
    </row>
    <row r="316" spans="4:7" x14ac:dyDescent="0.2">
      <c r="D316" s="8"/>
      <c r="F316" s="6"/>
      <c r="G316" s="9"/>
    </row>
    <row r="317" spans="4:7" x14ac:dyDescent="0.2">
      <c r="D317" s="8"/>
      <c r="F317" s="6"/>
      <c r="G317" s="9"/>
    </row>
    <row r="318" spans="4:7" x14ac:dyDescent="0.2">
      <c r="D318" s="8"/>
      <c r="F318" s="6"/>
      <c r="G318" s="9"/>
    </row>
    <row r="319" spans="4:7" x14ac:dyDescent="0.2">
      <c r="D319" s="8"/>
      <c r="F319" s="6"/>
      <c r="G319" s="9"/>
    </row>
    <row r="320" spans="4:7" x14ac:dyDescent="0.2">
      <c r="D320" s="8"/>
      <c r="F320" s="6"/>
      <c r="G320" s="9"/>
    </row>
    <row r="321" spans="4:7" x14ac:dyDescent="0.2">
      <c r="D321" s="8"/>
      <c r="F321" s="6"/>
      <c r="G321" s="9"/>
    </row>
    <row r="322" spans="4:7" x14ac:dyDescent="0.2">
      <c r="D322" s="8"/>
      <c r="F322" s="6"/>
      <c r="G322" s="9"/>
    </row>
    <row r="323" spans="4:7" x14ac:dyDescent="0.2">
      <c r="D323" s="8"/>
      <c r="F323" s="6"/>
      <c r="G323" s="9"/>
    </row>
    <row r="324" spans="4:7" x14ac:dyDescent="0.2">
      <c r="D324" s="8"/>
      <c r="F324" s="6"/>
      <c r="G324" s="9"/>
    </row>
    <row r="325" spans="4:7" x14ac:dyDescent="0.2">
      <c r="D325" s="8"/>
      <c r="F325" s="6"/>
      <c r="G325" s="9"/>
    </row>
    <row r="326" spans="4:7" x14ac:dyDescent="0.2">
      <c r="D326" s="8"/>
      <c r="F326" s="6"/>
      <c r="G326" s="9"/>
    </row>
    <row r="327" spans="4:7" x14ac:dyDescent="0.2">
      <c r="D327" s="8"/>
      <c r="F327" s="6"/>
      <c r="G327" s="9"/>
    </row>
    <row r="328" spans="4:7" x14ac:dyDescent="0.2">
      <c r="D328" s="8"/>
      <c r="F328" s="6"/>
      <c r="G328" s="9"/>
    </row>
  </sheetData>
  <mergeCells count="1">
    <mergeCell ref="B3:C3"/>
  </mergeCells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287A1-E47C-1D44-A389-23C9E3223632}">
  <sheetPr>
    <tabColor theme="4" tint="0.59999389629810485"/>
  </sheetPr>
  <dimension ref="B1:F7"/>
  <sheetViews>
    <sheetView showGridLines="0" tabSelected="1" workbookViewId="0">
      <selection activeCell="G24" sqref="G24"/>
    </sheetView>
  </sheetViews>
  <sheetFormatPr baseColWidth="10" defaultColWidth="11" defaultRowHeight="16" x14ac:dyDescent="0.2"/>
  <sheetData>
    <row r="1" spans="2:6" x14ac:dyDescent="0.2">
      <c r="B1" s="5" t="s">
        <v>62</v>
      </c>
    </row>
    <row r="2" spans="2:6" ht="18" x14ac:dyDescent="0.2">
      <c r="B2" s="63" t="s">
        <v>98</v>
      </c>
      <c r="C2" s="63" t="s">
        <v>58</v>
      </c>
      <c r="D2" s="65" t="s">
        <v>99</v>
      </c>
      <c r="E2" s="63" t="s">
        <v>59</v>
      </c>
      <c r="F2" s="64" t="s">
        <v>61</v>
      </c>
    </row>
    <row r="3" spans="2:6" x14ac:dyDescent="0.2">
      <c r="B3" s="47" t="s">
        <v>60</v>
      </c>
      <c r="C3" s="47">
        <v>3.5</v>
      </c>
      <c r="D3" s="47">
        <v>1.5</v>
      </c>
      <c r="E3" s="47">
        <v>1</v>
      </c>
      <c r="F3" s="47">
        <f>B3+C3-D3+E3</f>
        <v>4.5</v>
      </c>
    </row>
    <row r="4" spans="2:6" x14ac:dyDescent="0.2">
      <c r="B4" s="10"/>
      <c r="C4" s="10"/>
      <c r="D4" s="10"/>
      <c r="E4" s="10"/>
      <c r="F4" s="10"/>
    </row>
    <row r="5" spans="2:6" x14ac:dyDescent="0.2">
      <c r="B5" s="5" t="s">
        <v>63</v>
      </c>
    </row>
    <row r="6" spans="2:6" ht="18" x14ac:dyDescent="0.2">
      <c r="B6" s="63" t="s">
        <v>100</v>
      </c>
      <c r="C6" s="63" t="s">
        <v>58</v>
      </c>
      <c r="D6" s="63" t="s">
        <v>101</v>
      </c>
      <c r="E6" s="63" t="s">
        <v>21</v>
      </c>
      <c r="F6" s="64" t="s">
        <v>61</v>
      </c>
    </row>
    <row r="7" spans="2:6" x14ac:dyDescent="0.2">
      <c r="B7" s="47">
        <v>-1</v>
      </c>
      <c r="C7" s="47">
        <v>4</v>
      </c>
      <c r="D7" s="47">
        <v>-0.5</v>
      </c>
      <c r="E7" s="47">
        <v>1</v>
      </c>
      <c r="F7" s="47">
        <f>B7+C7-D7+E7</f>
        <v>4.5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361B7-EC4E-2442-9540-4491A2AB5CB5}">
  <sheetPr>
    <tabColor theme="4" tint="0.59999389629810485"/>
  </sheetPr>
  <dimension ref="A1:J13"/>
  <sheetViews>
    <sheetView showGridLines="0" workbookViewId="0">
      <selection activeCell="G9" sqref="G9"/>
    </sheetView>
  </sheetViews>
  <sheetFormatPr baseColWidth="10" defaultColWidth="11" defaultRowHeight="16" x14ac:dyDescent="0.2"/>
  <cols>
    <col min="1" max="1" width="12.6640625" bestFit="1" customWidth="1"/>
  </cols>
  <sheetData>
    <row r="1" spans="1:10" ht="18" x14ac:dyDescent="0.2">
      <c r="A1" s="51" t="s">
        <v>96</v>
      </c>
      <c r="B1" s="57" t="s">
        <v>103</v>
      </c>
      <c r="C1" s="57" t="s">
        <v>64</v>
      </c>
      <c r="D1" s="57" t="s">
        <v>58</v>
      </c>
      <c r="E1" s="57" t="s">
        <v>67</v>
      </c>
      <c r="F1" s="57" t="s">
        <v>15</v>
      </c>
      <c r="G1" s="57" t="s">
        <v>16</v>
      </c>
      <c r="H1" s="57" t="s">
        <v>104</v>
      </c>
      <c r="I1" s="57" t="s">
        <v>65</v>
      </c>
      <c r="J1" s="59" t="s">
        <v>102</v>
      </c>
    </row>
    <row r="2" spans="1:10" x14ac:dyDescent="0.2">
      <c r="A2" s="50" t="s">
        <v>17</v>
      </c>
      <c r="B2" s="58">
        <v>-1</v>
      </c>
      <c r="C2" s="58">
        <v>2</v>
      </c>
      <c r="D2" s="58">
        <v>0</v>
      </c>
      <c r="E2" s="58">
        <f>B2+C2+D2</f>
        <v>1</v>
      </c>
      <c r="F2" s="58" t="s">
        <v>15</v>
      </c>
      <c r="G2" s="58">
        <v>-1</v>
      </c>
      <c r="H2" s="58">
        <v>2</v>
      </c>
      <c r="I2" s="58">
        <v>0</v>
      </c>
      <c r="J2" s="60">
        <f>G2+H2-I2</f>
        <v>1</v>
      </c>
    </row>
    <row r="3" spans="1:10" x14ac:dyDescent="0.2">
      <c r="A3" s="50" t="s">
        <v>66</v>
      </c>
      <c r="B3" s="58">
        <v>-1</v>
      </c>
      <c r="C3" s="58">
        <v>2</v>
      </c>
      <c r="D3" s="58">
        <v>0.5</v>
      </c>
      <c r="E3" s="58">
        <f t="shared" ref="E3:E5" si="0">B3+C3+D3</f>
        <v>1.5</v>
      </c>
      <c r="F3" s="58" t="s">
        <v>15</v>
      </c>
      <c r="G3" s="58">
        <v>1.5</v>
      </c>
      <c r="H3" s="58">
        <v>0</v>
      </c>
      <c r="I3" s="58">
        <v>0</v>
      </c>
      <c r="J3" s="60">
        <f t="shared" ref="J3:J6" si="1">G3+H3-I3</f>
        <v>1.5</v>
      </c>
    </row>
    <row r="4" spans="1:10" x14ac:dyDescent="0.2">
      <c r="A4" s="50" t="s">
        <v>18</v>
      </c>
      <c r="B4" s="58">
        <v>-1</v>
      </c>
      <c r="C4" s="58">
        <v>2</v>
      </c>
      <c r="D4" s="58">
        <v>4</v>
      </c>
      <c r="E4" s="58">
        <f t="shared" si="0"/>
        <v>5</v>
      </c>
      <c r="F4" s="58" t="s">
        <v>15</v>
      </c>
      <c r="G4" s="58">
        <v>2</v>
      </c>
      <c r="H4" s="58">
        <v>3</v>
      </c>
      <c r="I4" s="58">
        <v>0</v>
      </c>
      <c r="J4" s="60">
        <f t="shared" si="1"/>
        <v>5</v>
      </c>
    </row>
    <row r="5" spans="1:10" x14ac:dyDescent="0.2">
      <c r="A5" s="50" t="s">
        <v>19</v>
      </c>
      <c r="B5" s="58">
        <v>-1</v>
      </c>
      <c r="C5" s="58">
        <v>2</v>
      </c>
      <c r="D5" s="58">
        <v>4</v>
      </c>
      <c r="E5" s="58">
        <f t="shared" si="0"/>
        <v>5</v>
      </c>
      <c r="F5" s="58" t="s">
        <v>15</v>
      </c>
      <c r="G5" s="58">
        <v>4.5</v>
      </c>
      <c r="H5" s="58">
        <v>1.5</v>
      </c>
      <c r="I5" s="58">
        <v>1</v>
      </c>
      <c r="J5" s="60">
        <f t="shared" si="1"/>
        <v>5</v>
      </c>
    </row>
    <row r="6" spans="1:10" x14ac:dyDescent="0.2">
      <c r="A6" s="50" t="s">
        <v>20</v>
      </c>
      <c r="B6" s="58">
        <v>-1</v>
      </c>
      <c r="C6" s="58">
        <v>2</v>
      </c>
      <c r="D6" s="58">
        <v>0</v>
      </c>
      <c r="E6" s="61">
        <f>B6+C6+D6</f>
        <v>1</v>
      </c>
      <c r="F6" s="58"/>
      <c r="G6" s="58">
        <v>0.5</v>
      </c>
      <c r="H6" s="58">
        <v>0</v>
      </c>
      <c r="I6" s="58">
        <v>0</v>
      </c>
      <c r="J6" s="62">
        <f t="shared" si="1"/>
        <v>0.5</v>
      </c>
    </row>
    <row r="13" spans="1:10" x14ac:dyDescent="0.2">
      <c r="E13" s="11"/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44DA0-087B-DC42-B1A3-06CE4AD6D613}">
  <sheetPr>
    <tabColor theme="4" tint="0.59999389629810485"/>
  </sheetPr>
  <dimension ref="B1:D5"/>
  <sheetViews>
    <sheetView showGridLines="0" workbookViewId="0">
      <selection activeCell="E20" sqref="E20"/>
    </sheetView>
  </sheetViews>
  <sheetFormatPr baseColWidth="10" defaultColWidth="11" defaultRowHeight="16" x14ac:dyDescent="0.2"/>
  <cols>
    <col min="2" max="2" width="39.1640625" customWidth="1"/>
    <col min="3" max="3" width="11.6640625" customWidth="1"/>
    <col min="4" max="4" width="11.33203125" customWidth="1"/>
  </cols>
  <sheetData>
    <row r="1" spans="2:4" ht="25" customHeight="1" x14ac:dyDescent="0.2">
      <c r="B1" s="52" t="s">
        <v>0</v>
      </c>
      <c r="C1" s="53" t="s">
        <v>68</v>
      </c>
      <c r="D1" s="53" t="s">
        <v>69</v>
      </c>
    </row>
    <row r="2" spans="2:4" ht="25" customHeight="1" x14ac:dyDescent="0.2">
      <c r="B2" s="54" t="s">
        <v>70</v>
      </c>
      <c r="C2" s="55">
        <v>0.03</v>
      </c>
      <c r="D2" s="56">
        <v>1.4999999999999999E-2</v>
      </c>
    </row>
    <row r="3" spans="2:4" ht="25" customHeight="1" x14ac:dyDescent="0.2">
      <c r="B3" s="54" t="s">
        <v>71</v>
      </c>
      <c r="C3" s="56">
        <v>1.4999999999999999E-2</v>
      </c>
      <c r="D3" s="56">
        <v>5.0000000000000001E-3</v>
      </c>
    </row>
    <row r="4" spans="2:4" ht="25" customHeight="1" x14ac:dyDescent="0.2">
      <c r="B4" s="54" t="s">
        <v>3</v>
      </c>
      <c r="C4" s="56">
        <v>1.4999999999999999E-2</v>
      </c>
      <c r="D4" s="55">
        <v>0.02</v>
      </c>
    </row>
    <row r="5" spans="2:4" ht="25" customHeight="1" x14ac:dyDescent="0.2">
      <c r="B5" s="54" t="s">
        <v>31</v>
      </c>
      <c r="C5" s="48">
        <f>C2+C3+C4</f>
        <v>0.06</v>
      </c>
      <c r="D5" s="48">
        <f>D2+D3+D4</f>
        <v>0.04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7AA4A-7329-8343-B42A-930F05EF77DD}">
  <sheetPr>
    <tabColor theme="4" tint="0.59999389629810485"/>
  </sheetPr>
  <dimension ref="B1:D10"/>
  <sheetViews>
    <sheetView showGridLines="0" workbookViewId="0">
      <selection activeCell="G22" sqref="G22"/>
    </sheetView>
  </sheetViews>
  <sheetFormatPr baseColWidth="10" defaultColWidth="11" defaultRowHeight="16" x14ac:dyDescent="0.2"/>
  <cols>
    <col min="2" max="2" width="17.1640625" customWidth="1"/>
    <col min="3" max="4" width="11.5" customWidth="1"/>
  </cols>
  <sheetData>
    <row r="1" spans="2:4" x14ac:dyDescent="0.2">
      <c r="B1" s="50" t="s">
        <v>0</v>
      </c>
      <c r="C1" s="50" t="s">
        <v>1</v>
      </c>
      <c r="D1" s="50" t="s">
        <v>2</v>
      </c>
    </row>
    <row r="2" spans="2:4" x14ac:dyDescent="0.2">
      <c r="B2" s="51" t="s">
        <v>3</v>
      </c>
      <c r="C2" s="49">
        <v>1.5</v>
      </c>
      <c r="D2" s="49">
        <v>1.5</v>
      </c>
    </row>
    <row r="3" spans="2:4" x14ac:dyDescent="0.2">
      <c r="B3" s="51" t="s">
        <v>4</v>
      </c>
      <c r="C3" s="49">
        <v>4</v>
      </c>
      <c r="D3" s="49">
        <v>4</v>
      </c>
    </row>
    <row r="4" spans="2:4" x14ac:dyDescent="0.2">
      <c r="B4" s="51" t="s">
        <v>72</v>
      </c>
      <c r="C4" s="49">
        <v>0</v>
      </c>
      <c r="D4" s="49">
        <v>0.5</v>
      </c>
    </row>
    <row r="5" spans="2:4" x14ac:dyDescent="0.2">
      <c r="B5" s="51" t="s">
        <v>73</v>
      </c>
      <c r="C5" s="49">
        <v>1.5</v>
      </c>
      <c r="D5" s="49">
        <v>0</v>
      </c>
    </row>
    <row r="6" spans="2:4" x14ac:dyDescent="0.2">
      <c r="B6" s="51" t="s">
        <v>5</v>
      </c>
      <c r="C6" s="49">
        <v>0</v>
      </c>
      <c r="D6" s="49">
        <v>1</v>
      </c>
    </row>
    <row r="7" spans="2:4" x14ac:dyDescent="0.2">
      <c r="B7" s="51" t="s">
        <v>7</v>
      </c>
      <c r="C7" s="49">
        <v>0</v>
      </c>
      <c r="D7" s="49">
        <v>1.5</v>
      </c>
    </row>
    <row r="8" spans="2:4" x14ac:dyDescent="0.2">
      <c r="B8" s="51" t="s">
        <v>6</v>
      </c>
      <c r="C8" s="49">
        <v>0</v>
      </c>
      <c r="D8" s="49">
        <v>0.25</v>
      </c>
    </row>
    <row r="9" spans="2:4" x14ac:dyDescent="0.2">
      <c r="B9" s="51" t="s">
        <v>8</v>
      </c>
      <c r="C9" s="49">
        <f>C3+C4+C5+C6+C7+C8</f>
        <v>5.5</v>
      </c>
      <c r="D9" s="49">
        <f>D3+D4+D5+D6+D7+D8</f>
        <v>7.25</v>
      </c>
    </row>
    <row r="10" spans="2:4" x14ac:dyDescent="0.2">
      <c r="B10" s="51" t="s">
        <v>9</v>
      </c>
      <c r="C10" s="49">
        <f>C2+C9</f>
        <v>7</v>
      </c>
      <c r="D10" s="49">
        <f>D2+D9</f>
        <v>8.75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538C2-E34F-2948-A66D-26872493D630}">
  <sheetPr>
    <tabColor theme="4" tint="0.59999389629810485"/>
  </sheetPr>
  <dimension ref="A1"/>
  <sheetViews>
    <sheetView workbookViewId="0">
      <selection activeCell="G4" sqref="G4"/>
    </sheetView>
  </sheetViews>
  <sheetFormatPr baseColWidth="10" defaultColWidth="11" defaultRowHeight="16" x14ac:dyDescent="0.2"/>
  <sheetData>
    <row r="1" spans="1:1" x14ac:dyDescent="0.2">
      <c r="A1" s="5" t="s">
        <v>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4D806-697B-294E-923F-7B29EE9B474F}">
  <sheetPr>
    <tabColor theme="4" tint="0.59999389629810485"/>
  </sheetPr>
  <dimension ref="B1:F21"/>
  <sheetViews>
    <sheetView showGridLines="0" workbookViewId="0">
      <selection activeCell="K9" sqref="K9"/>
    </sheetView>
  </sheetViews>
  <sheetFormatPr baseColWidth="10" defaultColWidth="11" defaultRowHeight="16" x14ac:dyDescent="0.2"/>
  <cols>
    <col min="2" max="2" width="4.83203125" bestFit="1" customWidth="1"/>
    <col min="3" max="3" width="16.1640625" bestFit="1" customWidth="1"/>
    <col min="4" max="4" width="9.6640625" bestFit="1" customWidth="1"/>
    <col min="5" max="5" width="12.33203125" bestFit="1" customWidth="1"/>
    <col min="6" max="6" width="12.1640625" bestFit="1" customWidth="1"/>
  </cols>
  <sheetData>
    <row r="1" spans="2:6" x14ac:dyDescent="0.2">
      <c r="B1" s="67" t="s">
        <v>54</v>
      </c>
      <c r="C1" s="67" t="s">
        <v>75</v>
      </c>
      <c r="D1" s="67" t="s">
        <v>76</v>
      </c>
      <c r="E1" s="67" t="s">
        <v>77</v>
      </c>
      <c r="F1" s="67" t="s">
        <v>57</v>
      </c>
    </row>
    <row r="2" spans="2:6" x14ac:dyDescent="0.2">
      <c r="B2" s="67">
        <v>1993</v>
      </c>
      <c r="C2" s="68">
        <v>-18000000</v>
      </c>
      <c r="D2" s="68">
        <v>-720000</v>
      </c>
      <c r="E2" s="67"/>
      <c r="F2" s="68">
        <v>-18720000</v>
      </c>
    </row>
    <row r="3" spans="2:6" x14ac:dyDescent="0.2">
      <c r="B3" s="67">
        <v>1994</v>
      </c>
      <c r="C3" s="67"/>
      <c r="D3" s="67"/>
      <c r="E3" s="68">
        <v>1650000</v>
      </c>
      <c r="F3" s="68">
        <v>1650000</v>
      </c>
    </row>
    <row r="4" spans="2:6" x14ac:dyDescent="0.2">
      <c r="B4" s="67">
        <v>1995</v>
      </c>
      <c r="C4" s="67"/>
      <c r="D4" s="67"/>
      <c r="E4" s="68">
        <v>1650000</v>
      </c>
      <c r="F4" s="68">
        <v>1650000</v>
      </c>
    </row>
    <row r="5" spans="2:6" x14ac:dyDescent="0.2">
      <c r="B5" s="67">
        <v>1996</v>
      </c>
      <c r="C5" s="67"/>
      <c r="D5" s="67"/>
      <c r="E5" s="68">
        <v>1650000</v>
      </c>
      <c r="F5" s="68">
        <v>1650000</v>
      </c>
    </row>
    <row r="6" spans="2:6" x14ac:dyDescent="0.2">
      <c r="B6" s="67">
        <v>1997</v>
      </c>
      <c r="C6" s="67"/>
      <c r="D6" s="67"/>
      <c r="E6" s="68">
        <v>1650000</v>
      </c>
      <c r="F6" s="68">
        <v>1650000</v>
      </c>
    </row>
    <row r="7" spans="2:6" x14ac:dyDescent="0.2">
      <c r="B7" s="67">
        <v>1998</v>
      </c>
      <c r="C7" s="67"/>
      <c r="D7" s="67"/>
      <c r="E7" s="68">
        <v>1650000</v>
      </c>
      <c r="F7" s="68">
        <v>1650000</v>
      </c>
    </row>
    <row r="8" spans="2:6" x14ac:dyDescent="0.2">
      <c r="B8" s="67">
        <v>1999</v>
      </c>
      <c r="C8" s="67"/>
      <c r="D8" s="67"/>
      <c r="E8" s="68">
        <v>1650000</v>
      </c>
      <c r="F8" s="68">
        <v>1650000</v>
      </c>
    </row>
    <row r="9" spans="2:6" x14ac:dyDescent="0.2">
      <c r="B9" s="67">
        <v>2000</v>
      </c>
      <c r="C9" s="68">
        <v>25500000</v>
      </c>
      <c r="D9" s="68">
        <v>-510000</v>
      </c>
      <c r="E9" s="68">
        <v>1650000</v>
      </c>
      <c r="F9" s="68">
        <v>26640000</v>
      </c>
    </row>
    <row r="10" spans="2:6" x14ac:dyDescent="0.2">
      <c r="B10" s="13"/>
      <c r="C10" s="13"/>
      <c r="D10" s="13"/>
      <c r="E10" s="71" t="s">
        <v>78</v>
      </c>
      <c r="F10" s="72">
        <v>0.121</v>
      </c>
    </row>
    <row r="11" spans="2:6" x14ac:dyDescent="0.2">
      <c r="B11" s="13"/>
      <c r="C11" s="13"/>
      <c r="D11" s="13"/>
      <c r="E11" s="13"/>
      <c r="F11" s="13"/>
    </row>
    <row r="12" spans="2:6" x14ac:dyDescent="0.2">
      <c r="B12" s="69" t="s">
        <v>54</v>
      </c>
      <c r="C12" s="69" t="s">
        <v>79</v>
      </c>
      <c r="D12" s="69" t="s">
        <v>80</v>
      </c>
      <c r="E12" s="69" t="s">
        <v>81</v>
      </c>
      <c r="F12" s="13"/>
    </row>
    <row r="13" spans="2:6" x14ac:dyDescent="0.2">
      <c r="B13" s="69">
        <v>1993</v>
      </c>
      <c r="C13" s="70">
        <v>-18720000</v>
      </c>
      <c r="D13" s="69">
        <v>2.4</v>
      </c>
      <c r="E13" s="70">
        <v>-44928000</v>
      </c>
      <c r="F13" s="13"/>
    </row>
    <row r="14" spans="2:6" x14ac:dyDescent="0.2">
      <c r="B14" s="69">
        <v>1994</v>
      </c>
      <c r="C14" s="70">
        <v>1650000</v>
      </c>
      <c r="D14" s="69">
        <v>2.4</v>
      </c>
      <c r="E14" s="70">
        <v>3960000</v>
      </c>
      <c r="F14" s="13"/>
    </row>
    <row r="15" spans="2:6" x14ac:dyDescent="0.2">
      <c r="B15" s="69">
        <v>1995</v>
      </c>
      <c r="C15" s="70">
        <v>1650000</v>
      </c>
      <c r="D15" s="69">
        <v>2.2000000000000002</v>
      </c>
      <c r="E15" s="70">
        <v>3630000</v>
      </c>
      <c r="F15" s="13"/>
    </row>
    <row r="16" spans="2:6" x14ac:dyDescent="0.2">
      <c r="B16" s="69">
        <v>1996</v>
      </c>
      <c r="C16" s="70">
        <v>1650000</v>
      </c>
      <c r="D16" s="69">
        <v>2.2000000000000002</v>
      </c>
      <c r="E16" s="70">
        <v>3630000</v>
      </c>
      <c r="F16" s="13"/>
    </row>
    <row r="17" spans="2:6" x14ac:dyDescent="0.2">
      <c r="B17" s="69">
        <v>1997</v>
      </c>
      <c r="C17" s="70">
        <v>1650000</v>
      </c>
      <c r="D17" s="69">
        <v>3</v>
      </c>
      <c r="E17" s="70">
        <v>4950000</v>
      </c>
      <c r="F17" s="13"/>
    </row>
    <row r="18" spans="2:6" x14ac:dyDescent="0.2">
      <c r="B18" s="69">
        <v>1998</v>
      </c>
      <c r="C18" s="70">
        <v>1650000</v>
      </c>
      <c r="D18" s="69">
        <v>2.8</v>
      </c>
      <c r="E18" s="70">
        <v>4620000</v>
      </c>
      <c r="F18" s="13"/>
    </row>
    <row r="19" spans="2:6" x14ac:dyDescent="0.2">
      <c r="B19" s="69">
        <v>1999</v>
      </c>
      <c r="C19" s="70">
        <v>1650000</v>
      </c>
      <c r="D19" s="69">
        <v>3</v>
      </c>
      <c r="E19" s="70">
        <v>4950000</v>
      </c>
      <c r="F19" s="13"/>
    </row>
    <row r="20" spans="2:6" x14ac:dyDescent="0.2">
      <c r="B20" s="69">
        <v>2000</v>
      </c>
      <c r="C20" s="70">
        <v>26640000</v>
      </c>
      <c r="D20" s="69">
        <v>3.2</v>
      </c>
      <c r="E20" s="70">
        <v>85248000</v>
      </c>
      <c r="F20" s="13"/>
    </row>
    <row r="21" spans="2:6" x14ac:dyDescent="0.2">
      <c r="B21" s="13"/>
      <c r="C21" s="13"/>
      <c r="D21" s="71" t="s">
        <v>78</v>
      </c>
      <c r="E21" s="72">
        <v>0.16300000000000001</v>
      </c>
      <c r="F21" s="13"/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Table 4.1</vt:lpstr>
      <vt:lpstr>Tables 4.2, 4.3</vt:lpstr>
      <vt:lpstr>Table 4.4</vt:lpstr>
      <vt:lpstr>Tables 4.7, 4.8</vt:lpstr>
      <vt:lpstr>Table 4.12</vt:lpstr>
      <vt:lpstr>Table 4.13</vt:lpstr>
      <vt:lpstr>Table 4.14</vt:lpstr>
      <vt:lpstr>Tables 4.16, 4.17, Fig 4.7</vt:lpstr>
      <vt:lpstr>Tables 4.18, 4.19</vt:lpstr>
      <vt:lpstr>Table 4.20</vt:lpstr>
      <vt:lpstr>'Tables 4.2, 4.3'!_ftn2</vt:lpstr>
      <vt:lpstr>'Tables 4.2, 4.3'!_ftnref2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Baum</dc:creator>
  <cp:lastModifiedBy>Microsoft Office User</cp:lastModifiedBy>
  <dcterms:created xsi:type="dcterms:W3CDTF">2021-11-28T12:44:08Z</dcterms:created>
  <dcterms:modified xsi:type="dcterms:W3CDTF">2022-06-29T17:47:51Z</dcterms:modified>
</cp:coreProperties>
</file>